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725" yWindow="690" windowWidth="15600" windowHeight="11760" tabRatio="804"/>
  </bookViews>
  <sheets>
    <sheet name="сводка затрат" sheetId="6" r:id="rId1"/>
    <sheet name="CCРСС" sheetId="1" r:id="rId2"/>
    <sheet name="Цена МАТ и ОБ по ТКП" sheetId="7" r:id="rId3"/>
    <sheet name="ИЦИ" sheetId="8" r:id="rId4"/>
    <sheet name="01-01-01" sheetId="2" r:id="rId5"/>
    <sheet name="02-01-01" sheetId="4" r:id="rId6"/>
    <sheet name="09-01-01" sheetId="5" r:id="rId7"/>
    <sheet name="12-01-01" sheetId="3" r:id="rId8"/>
  </sheets>
  <externalReferences>
    <externalReference r:id="rId9"/>
  </externalReferences>
  <definedNames>
    <definedName name="_xlnm._FilterDatabase" localSheetId="3" hidden="1">ИЦИ!$A$3:$H$7</definedName>
    <definedName name="_xlnm.Print_Titles" localSheetId="4">'01-01-01'!$4:$4</definedName>
    <definedName name="_xlnm.Print_Titles" localSheetId="5">'02-01-01'!$22:$22</definedName>
    <definedName name="_xlnm.Print_Titles" localSheetId="6">'09-01-01'!$20:$20</definedName>
    <definedName name="_xlnm.Print_Titles" localSheetId="7">'12-01-01'!$19:$19</definedName>
    <definedName name="_xlnm.Print_Titles" localSheetId="1">CCРСС!$23:$23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>#REF!</definedName>
    <definedName name="_xlnm.Print_Area" localSheetId="4">'01-01-01'!$A$2:$G$38</definedName>
    <definedName name="_xlnm.Print_Area" localSheetId="5">'02-01-01'!$A$1:$P$128</definedName>
    <definedName name="_xlnm.Print_Area" localSheetId="6">'09-01-01'!$A$1:$P$67</definedName>
    <definedName name="_xlnm.Print_Area" localSheetId="7">'12-01-01'!$A$2:$E$39</definedName>
    <definedName name="_xlnm.Print_Area" localSheetId="1">CCРСС!$A:$H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6" l="1"/>
  <c r="J25" i="6" s="1"/>
  <c r="H24" i="6"/>
  <c r="I17" i="6"/>
  <c r="H16" i="6"/>
  <c r="J22" i="6" l="1"/>
  <c r="D6" i="8"/>
  <c r="H5" i="7"/>
  <c r="I24" i="6" l="1"/>
  <c r="H17" i="6"/>
  <c r="D7" i="8"/>
  <c r="D5" i="8"/>
  <c r="E4" i="7"/>
  <c r="G8" i="8"/>
  <c r="G7" i="8"/>
  <c r="G5" i="8"/>
  <c r="H4" i="7" l="1"/>
  <c r="G6" i="8"/>
  <c r="J24" i="6" l="1"/>
  <c r="K24" i="6"/>
  <c r="H25" i="6"/>
  <c r="I18" i="6"/>
  <c r="J18" i="6"/>
  <c r="K18" i="6"/>
  <c r="I19" i="6"/>
  <c r="J19" i="6"/>
  <c r="K19" i="6"/>
  <c r="I20" i="6"/>
  <c r="J20" i="6"/>
  <c r="K20" i="6"/>
  <c r="I21" i="6"/>
  <c r="J21" i="6"/>
  <c r="K21" i="6"/>
  <c r="H21" i="6"/>
  <c r="H20" i="6"/>
  <c r="H19" i="6"/>
  <c r="H18" i="6"/>
  <c r="I16" i="6"/>
  <c r="J16" i="6"/>
  <c r="K16" i="6"/>
  <c r="J29" i="6"/>
  <c r="I26" i="6"/>
  <c r="J26" i="6"/>
  <c r="K26" i="6"/>
  <c r="I27" i="6"/>
  <c r="J27" i="6"/>
  <c r="K27" i="6"/>
  <c r="I28" i="6"/>
  <c r="J28" i="6"/>
  <c r="K28" i="6"/>
  <c r="I29" i="6"/>
  <c r="K29" i="6"/>
  <c r="H29" i="6"/>
  <c r="L29" i="6" s="1"/>
  <c r="H28" i="6"/>
  <c r="H27" i="6"/>
  <c r="H26" i="6"/>
  <c r="K5" i="6" l="1"/>
  <c r="J5" i="6"/>
  <c r="I5" i="6"/>
  <c r="H5" i="6"/>
  <c r="H8" i="6" s="1"/>
  <c r="L28" i="6"/>
  <c r="L27" i="6"/>
  <c r="L26" i="6"/>
  <c r="L21" i="6"/>
  <c r="L20" i="6"/>
  <c r="L19" i="6"/>
  <c r="L18" i="6"/>
  <c r="L13" i="6"/>
  <c r="L12" i="6"/>
  <c r="L11" i="6"/>
  <c r="L10" i="6"/>
  <c r="H6" i="6"/>
  <c r="I6" i="6" l="1"/>
  <c r="I9" i="6"/>
  <c r="J6" i="6"/>
  <c r="J9" i="6"/>
  <c r="L5" i="6"/>
  <c r="L8" i="6"/>
  <c r="K6" i="6"/>
  <c r="L6" i="6" s="1"/>
  <c r="K9" i="6"/>
  <c r="K17" i="6" l="1"/>
  <c r="K14" i="6"/>
  <c r="I14" i="6"/>
  <c r="L9" i="6"/>
  <c r="L16" i="6"/>
  <c r="J14" i="6"/>
  <c r="C25" i="6"/>
  <c r="C24" i="6"/>
  <c r="C23" i="6"/>
  <c r="C22" i="6"/>
  <c r="C21" i="6"/>
  <c r="C20" i="6"/>
  <c r="I25" i="6" l="1"/>
  <c r="I22" i="6"/>
  <c r="I32" i="6" s="1"/>
  <c r="L17" i="6"/>
  <c r="J30" i="6"/>
  <c r="J33" i="6" s="1"/>
  <c r="J32" i="6"/>
  <c r="K25" i="6"/>
  <c r="K30" i="6" s="1"/>
  <c r="K33" i="6" s="1"/>
  <c r="K22" i="6"/>
  <c r="K32" i="6" s="1"/>
  <c r="F46" i="1"/>
  <c r="F47" i="1" s="1"/>
  <c r="G46" i="1"/>
  <c r="G47" i="1" s="1"/>
  <c r="H46" i="1"/>
  <c r="E45" i="1"/>
  <c r="E46" i="1" s="1"/>
  <c r="E47" i="1" s="1"/>
  <c r="L25" i="6" l="1"/>
  <c r="I30" i="6"/>
  <c r="I33" i="6" s="1"/>
  <c r="D45" i="1"/>
  <c r="D46" i="1" s="1"/>
  <c r="D47" i="1" s="1"/>
  <c r="D48" i="1" l="1"/>
  <c r="L24" i="6" l="1"/>
  <c r="L30" i="6" s="1"/>
  <c r="L14" i="6"/>
  <c r="H14" i="6"/>
  <c r="L22" i="6" l="1"/>
  <c r="L32" i="6" s="1"/>
  <c r="H22" i="6"/>
  <c r="H32" i="6" s="1"/>
  <c r="H30" i="6"/>
  <c r="H33" i="6" s="1"/>
  <c r="L33" i="6" s="1"/>
  <c r="C26" i="6" s="1"/>
  <c r="C6" i="6" s="1"/>
</calcChain>
</file>

<file path=xl/sharedStrings.xml><?xml version="1.0" encoding="utf-8"?>
<sst xmlns="http://schemas.openxmlformats.org/spreadsheetml/2006/main" count="985" uniqueCount="519">
  <si>
    <t>Форма № 1</t>
  </si>
  <si>
    <t>Заказчик</t>
  </si>
  <si>
    <t xml:space="preserve"> </t>
  </si>
  <si>
    <t/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</si>
  <si>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</si>
  <si>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</si>
  <si>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</si>
  <si>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</si>
  <si>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</si>
  <si>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</si>
  <si>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</si>
  <si>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</si>
  <si>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</si>
  <si>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</si>
  <si>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</si>
  <si>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</si>
  <si>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</si>
  <si>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1. Подготовка территории строительства, реконструкции, капитального ремонта</t>
  </si>
  <si>
    <t>1</t>
  </si>
  <si>
    <t>Итого по Главе 1. "Подготовка территории строительства, реконструкции, капитального ремонта"</t>
  </si>
  <si>
    <t>Глава 2. Основные объекты строительства, реконструкции, капитального ремонта</t>
  </si>
  <si>
    <t>4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</si>
  <si>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</si>
  <si>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</si>
  <si>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</si>
  <si>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</si>
  <si>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</si>
  <si>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</si>
  <si>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3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</si>
  <si>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</si>
  <si>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</si>
  <si>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</si>
  <si>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</si>
  <si>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</si>
  <si>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</si>
  <si>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</si>
  <si>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</si>
  <si>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</si>
  <si>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</si>
  <si>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</si>
  <si>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</si>
  <si>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</si>
  <si>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Главный инженер проекта</t>
  </si>
  <si>
    <t xml:space="preserve">Начальник </t>
  </si>
  <si>
    <t>[должность, подпись (инициалы, фамилия)]</t>
  </si>
  <si>
    <t>5</t>
  </si>
  <si>
    <t>Вынос углов поворота КЛ-10кВ</t>
  </si>
  <si>
    <t>Составлен(а) в базисном (текущем) уровне цен  4 кв. 2024г.</t>
  </si>
  <si>
    <t>АО "БЭСК"</t>
  </si>
  <si>
    <t>(С.Н.Суворов)</t>
  </si>
  <si>
    <t xml:space="preserve">Проверил </t>
  </si>
  <si>
    <t>(О.Г.Губар)</t>
  </si>
  <si>
    <t xml:space="preserve">Составил </t>
  </si>
  <si>
    <t>1 765,00</t>
  </si>
  <si>
    <t xml:space="preserve">     ВСЕГО по смете</t>
  </si>
  <si>
    <t xml:space="preserve">     Всего c учетом "Перевод в текущий уровень цен 4 кв. 2024г.(Письмо Минстроя России от 18.10.2024 года № 61327-ИФ/09, прил.5.) 6,2600"</t>
  </si>
  <si>
    <t>282,00</t>
  </si>
  <si>
    <t xml:space="preserve">     Итого Поз. 1-2</t>
  </si>
  <si>
    <t>Итоги по смете:</t>
  </si>
  <si>
    <t xml:space="preserve">     Итого по разделу 1 Вынос углов поворота</t>
  </si>
  <si>
    <t>Итоги по разделу 1 Вынос углов поворота:</t>
  </si>
  <si>
    <t>Кинф = 6,2600 (1) Перевод в текущий уровень цен 4 кв. 2024г.(Письмо Минстроя России от 18.10.2024 года № 61327-ИФ/09, прил.5.)</t>
  </si>
  <si>
    <t>Ки3 = 1,15 (п.13 ОУ и Прим.1) Организация и ликвидация работ для изысканий со сметной стоимостью до 30 тыс. руб. применяется К=2,5: 6%*2,5=15%</t>
  </si>
  <si>
    <t>Ки2 = 1,3 Районный коэффициент</t>
  </si>
  <si>
    <t>Ки1 = Стадийность проектирования</t>
  </si>
  <si>
    <t>К3 = 1,0875 (Внутр_тр) Расходы по внутреннему транспорту, при сметной стоимости полевых изыскательских работ, тыс. руб. табл. 4</t>
  </si>
  <si>
    <t>К2 = 1,14 (Внеш_тр) Расходы по внешнему транспорту в обоих направлениях при расстоянии проезда и перевозки в одном направлении св. 25 до 100 км, при экспедиционных условиях продолжительностью до 1 мес.</t>
  </si>
  <si>
    <t xml:space="preserve">(41*1)*1,14*1,0875*(0,15+0,15+1)*1,15
</t>
  </si>
  <si>
    <t>СБЦ102-46-11-2</t>
  </si>
  <si>
    <t>знак</t>
  </si>
  <si>
    <t>Изготовление и установка знаков: Рабочие пункты: металлические трубки (штыри), дюбель-гвоздь и др.: 2 категория грунта</t>
  </si>
  <si>
    <t>К1 = 1,14 (Внеш_тр) Расходы по внешнему транспорту в обоих направлениях при расстоянии проезда и перевозки в одном направлении св. 25 до 100 км, при экспедиционных условиях продолжительностью до 1 мес.</t>
  </si>
  <si>
    <t xml:space="preserve">(111*1)*1,14*1,0875*(0,15+0,15+1)*1,15
</t>
  </si>
  <si>
    <t>СБЦ102-48-1-2</t>
  </si>
  <si>
    <t>точка (выработка)</t>
  </si>
  <si>
    <t>Плановая и высотная привязка при расстоянии между точками (геологическими выработками) до 50 м: 2 категория сложности</t>
  </si>
  <si>
    <t>Раздел 1. Вынос углов поворота</t>
  </si>
  <si>
    <t>Стоимость, руб.</t>
  </si>
  <si>
    <t>Расчет стоимости, руб.</t>
  </si>
  <si>
    <t>Обоснование стоимости</t>
  </si>
  <si>
    <t>Кол-во</t>
  </si>
  <si>
    <t>Единица измерения</t>
  </si>
  <si>
    <t>Наименование работ и затрат</t>
  </si>
  <si>
    <t>№ пп</t>
  </si>
  <si>
    <t xml:space="preserve">Подрядчик </t>
  </si>
  <si>
    <t>Заказчик   АО " БЭСК"</t>
  </si>
  <si>
    <t>СМЕТА № 01-01-01    Вынос углов поворота КЛ-10кВ.</t>
  </si>
  <si>
    <t>Форма 2п</t>
  </si>
  <si>
    <t>64 291,00</t>
  </si>
  <si>
    <t xml:space="preserve">     Итого Поз. 1</t>
  </si>
  <si>
    <t>100%</t>
  </si>
  <si>
    <t>Итого ``Коэфф. относительной стоимости``</t>
  </si>
  <si>
    <t>3 215,00</t>
  </si>
  <si>
    <t>5%;</t>
  </si>
  <si>
    <t>СМ</t>
  </si>
  <si>
    <t>514,00</t>
  </si>
  <si>
    <t>0,8%;</t>
  </si>
  <si>
    <t>ПБ</t>
  </si>
  <si>
    <t>1 929,00</t>
  </si>
  <si>
    <t>3%;</t>
  </si>
  <si>
    <t>ООС</t>
  </si>
  <si>
    <t>2 700,00</t>
  </si>
  <si>
    <t>4,2%;</t>
  </si>
  <si>
    <t>ПОС</t>
  </si>
  <si>
    <t>54 069,00</t>
  </si>
  <si>
    <t>84,1%;</t>
  </si>
  <si>
    <t>ТКР</t>
  </si>
  <si>
    <t>1 543,00</t>
  </si>
  <si>
    <t>2,4%;</t>
  </si>
  <si>
    <t>ППО</t>
  </si>
  <si>
    <t>321,00</t>
  </si>
  <si>
    <t>0,5%;</t>
  </si>
  <si>
    <t>ПЗ</t>
  </si>
  <si>
    <t>Кинф = 1,4800 (1)</t>
  </si>
  <si>
    <t>Индекс изменения сметной стоимости на 4 кв.2024 г. к уровню цен на 01.01.2021г. (Письмо Минстроя России от 18.10.2024 года № 61327-ИФ/09, прил.5.)</t>
  </si>
  <si>
    <t xml:space="preserve">(17700+234*110)*1,48
</t>
  </si>
  <si>
    <t>НЗ_СИТО_ИО "Строительство, реконструкция сетей инженерно-технического обеспечения и объектов инфраструктуры", таб.3.11 п.1-2 (НЗ_СИТО_ИО-3.11-1-2)</t>
  </si>
  <si>
    <t>Сооружений кабельной электрической линии напряжением до 20 кВ:от 500 до 1000 включительно, 110 (п.м)</t>
  </si>
  <si>
    <t>Раздел 1. КЛ-10кВ</t>
  </si>
  <si>
    <t>Стоимость работ, 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</si>
  <si>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</si>
  <si>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</si>
  <si>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</si>
  <si>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>Итого по расчету: 64 291,00 руб.</t>
  </si>
  <si>
    <t>Наименование организации заказчика: АО "БЭСК"</t>
  </si>
  <si>
    <t>Наименование проектной (изыскательской) организации:</t>
  </si>
  <si>
    <t>Наименование предприятия, здания, сооружения, стадии проектирования, этапа, вида проектных</t>
  </si>
  <si>
    <t>О_2.1.12 Строительство электрических сетей 0,4-10(6)кВ в ж/районах города Братска по ул.Ангарская Экспедиция, ул.Мало-Амурская, ул.Баянская, ул. 1-я , 2-я, 3-я Таёжная, ул.Земляничная, ул.Апрельская, ул.Спасская, ул.Александровская, ул.Удьбинская, пер.Химлесхозовский, ул.Геологическая, ул.Рябикова, ул.Сосновая, ул.Дружбы, ул.Долголужская, ул.Чапаева, ул.Татевосова, ул.Лазо, ул.Молодёжная, ул.Ставропольская, ул.Вокзальная, ул.70 л.Октября, ул.Бразовская, ул.Гурьевская, ул.Лозовая, ул.Гидростроителей, ул.Путевая, ул.Горького, бул.Победы, ул.Комсомольская, ул.Прохладная, ул.Лазаревская, ул. 1-я и 2-я Энергетическая, ул.Святинская, ул.Русская, ул.Аэрофлотская, ул.Мира, ул.Гагарина, ул.Крупской, ул.Пионерская, ул.Металлургов, ул.Заводская, ул.Зверева, ул.Рябикова, ул.Муханова, ул.Свободная, ул.Душистая, ул.Южная, ул.Обручева (ВЛЗ - 5,4км, ВЛЗ в двух цепном исполнении - 0,6км, ВЛ - 1,7км, ВЛИ - 21,76км,  КЛ-10кВ - 11,9км, кл-0,4кВ - 5,48км, в т.ч.ГНБ - 4,77км,  ТП - 12шт (8шт по 0,4МВА, 4шт по 0,63МВА): 5,72МВА/ 47,5км), Строительство электрических сетей 0,4-10(6)кВ в ж/районах города Братска по ул.Ангарская Экспедиция, ул.Мало-Амурская, ул.Баянская, ул. 1-я , 2-я, 3-я Таёжная, ул.Земляничная, ул.Апрельская, ул.Спасская, ул.Александровская, ул.Удьбинская, пер.Химлесхозовский, ул.Геологическая, ул.Рябикова, ул.Сосновая, ул.Дружбы, ул.Долголужская, ул.Чапаева, ул.Татевосова, ул.Лазо, ул.Молодёжная, ул.Ставропольская, ул.Вокзальная, ул.70 л.Октября, ул.Бразовская, ул.Гурьевская, ул.Лозовая, ул.Гидростроителей, ул.Путевая, ул.Горького, бул.Победы, ул.Комсомольская, ул.Прохладная, ул.Лазаревская, ул. 1-я и 2-я Энергетическая, ул.Святинская, ул.Русская, ул.Аэрофлотская, ул.Мира, ул.Гагарина, ул.Крупской, ул.Пионерская, ул.Металлургов, ул.Заводская, ул.Зверева, ул.Рябикова, ул.Муханова, ул.Свободная, ул.Душистая, ул.Южная, ул.Обручева (ВЛЗ - 5,4км, ВЛЗ в двух цепном исполнении - 0,6км, ВЛ - 1,7км, ВЛИ - 21,76км,  КЛ-10кВ - 11,9км, кл-0,4кВ - 5,48км, в т.ч.ГНБ - 4,77км,  ТП - 12шт (8шт по 0,4МВА, 4шт по 0,63МВА): 5,72МВА/ 47,5км), Проектная смета КЛ-6-10кВ.</t>
  </si>
  <si>
    <t>на проектные (изыскательские)  работы</t>
  </si>
  <si>
    <t>(договору, дополнительному соглашению)</t>
  </si>
  <si>
    <t>Приложение к</t>
  </si>
  <si>
    <t xml:space="preserve">          Затраты труда машинистов</t>
  </si>
  <si>
    <t>1255,6151578</t>
  </si>
  <si>
    <t xml:space="preserve">          Затраты труда рабочих</t>
  </si>
  <si>
    <t>15268,8988065</t>
  </si>
  <si>
    <t xml:space="preserve">          Оборудование, отсутствующее в ФРСН</t>
  </si>
  <si>
    <t xml:space="preserve">     справочно:</t>
  </si>
  <si>
    <t xml:space="preserve">  ВСЕГО по смете</t>
  </si>
  <si>
    <t xml:space="preserve">     Итого сметная прибыль (справочно)</t>
  </si>
  <si>
    <t xml:space="preserve">     Итого накладные расходы (справочно)</t>
  </si>
  <si>
    <t xml:space="preserve">     Итого ФОТ (справочно)</t>
  </si>
  <si>
    <t xml:space="preserve">     Оборудование</t>
  </si>
  <si>
    <t xml:space="preserve">               сметная прибыль</t>
  </si>
  <si>
    <t xml:space="preserve">               накладные расходы</t>
  </si>
  <si>
    <t xml:space="preserve">               материалы</t>
  </si>
  <si>
    <t xml:space="preserve">               оплата труда машинистов (Отм)</t>
  </si>
  <si>
    <t xml:space="preserve">               эксплуатация машин и механизмов</t>
  </si>
  <si>
    <t xml:space="preserve">               оплата труда</t>
  </si>
  <si>
    <t xml:space="preserve">          в том числе:</t>
  </si>
  <si>
    <t xml:space="preserve">     Монтажные работы</t>
  </si>
  <si>
    <t xml:space="preserve">     Строительные работы</t>
  </si>
  <si>
    <t xml:space="preserve">               Материалы</t>
  </si>
  <si>
    <t xml:space="preserve">               Оплата труда машинистов (Отм)</t>
  </si>
  <si>
    <t xml:space="preserve">               Эксплуатация машин</t>
  </si>
  <si>
    <t xml:space="preserve">               Оплата труда рабочих</t>
  </si>
  <si>
    <t xml:space="preserve">     Итого прямые затраты (справочно)</t>
  </si>
  <si>
    <t>Итого по разделу 5 Демонтажные работы</t>
  </si>
  <si>
    <t>Отсоединение зажимов жил проводов или кабелей сечением: до 150 мм2</t>
  </si>
  <si>
    <t>100 шт</t>
  </si>
  <si>
    <t>ГЭСНм08-02-144-06
Прим. на отключение</t>
  </si>
  <si>
    <t>56</t>
  </si>
  <si>
    <t>Кабель до 35 кВ в проложенных трубах, блоках и коробах, масса 1 м кабеля: до 6 кг(каб.канализация)</t>
  </si>
  <si>
    <t>100 м</t>
  </si>
  <si>
    <t>ГЭСНм08-02-148-04
Прим.на демонтаж ПвБП-10-3*120/25 сек.А,Б</t>
  </si>
  <si>
    <t>55</t>
  </si>
  <si>
    <t>Раздел 5. Демонтажные работы</t>
  </si>
  <si>
    <t>Итого по разделу 4 Установка контейнеров</t>
  </si>
  <si>
    <t>Засыпка вручную траншей, пазух котлованов и ям, группа грунтов: 2</t>
  </si>
  <si>
    <t>100 м3</t>
  </si>
  <si>
    <t>ГЭСН01-02-061-02</t>
  </si>
  <si>
    <t>54</t>
  </si>
  <si>
    <t>Прокат стальной горячекатаный полосовой, марки стали Ст3сп, Ст3пс, размеры 40х4 мм</t>
  </si>
  <si>
    <t>т</t>
  </si>
  <si>
    <t>ФСБЦ-08.3.07.01-0042</t>
  </si>
  <si>
    <t>53</t>
  </si>
  <si>
    <t>Проводник заземляющий открыто по строительным основаниям: из полосовой стали сечением 160 мм2</t>
  </si>
  <si>
    <t>ГЭСНм08-02-472-07</t>
  </si>
  <si>
    <t>52</t>
  </si>
  <si>
    <t>51</t>
  </si>
  <si>
    <t>Заземлитель горизонтальный из стали: полосовой сечением 160 мм2</t>
  </si>
  <si>
    <t>ГЭСНм08-02-472-02</t>
  </si>
  <si>
    <t>50</t>
  </si>
  <si>
    <t>Прокат стальной горячекатаный круглый, марки стали Ст3сп, Ст3пс, диаметр 14-50 мм</t>
  </si>
  <si>
    <t>ФСБЦ-08.3.04.02-0095</t>
  </si>
  <si>
    <t>49</t>
  </si>
  <si>
    <t>Заземлитель вертикальный из круглой стали диаметром: 16 мм (10 шт по 4м)</t>
  </si>
  <si>
    <t>10 шт</t>
  </si>
  <si>
    <t>ГЭСНм08-02-471-04</t>
  </si>
  <si>
    <t>48</t>
  </si>
  <si>
    <t>Разработка грунта вручную в траншеях глубиной до 2 м без креплений с откосами, группа грунтов: 2</t>
  </si>
  <si>
    <t>ГЭСН01-02-057-02</t>
  </si>
  <si>
    <t>47</t>
  </si>
  <si>
    <t>Заземление контейнеров</t>
  </si>
  <si>
    <t>Динамический компенсатор напряжения. RU -DRIVE DVR LV 10/1500</t>
  </si>
  <si>
    <t>шт</t>
  </si>
  <si>
    <t>ТЦ_101_16_1650319004_02.05.2024_01_1.1</t>
  </si>
  <si>
    <t>46
О</t>
  </si>
  <si>
    <t>Установка бронекабин: на готовый фундамент</t>
  </si>
  <si>
    <t>Установка контейнеров: на готовый фундамент</t>
  </si>
  <si>
    <t>ГЭСН09-08-006-02
Прим.</t>
  </si>
  <si>
    <t>45</t>
  </si>
  <si>
    <t>Раздел 4. Установка контейнеров</t>
  </si>
  <si>
    <t>Итого по разделу 3 Подготовительные работы</t>
  </si>
  <si>
    <t>Очистка участка от мусора</t>
  </si>
  <si>
    <t>100 м2</t>
  </si>
  <si>
    <t>ГЭСН47-01-001-04</t>
  </si>
  <si>
    <t>44</t>
  </si>
  <si>
    <t>Раздел 3. Подготовительные работы</t>
  </si>
  <si>
    <t>Итого по разделу 2 КЛ-10 кВ</t>
  </si>
  <si>
    <t>Ввод кабеля в КТП и здания</t>
  </si>
  <si>
    <t>Ввод кабеля в здание</t>
  </si>
  <si>
    <t>ГЭСНм10-06-034-23</t>
  </si>
  <si>
    <t>43</t>
  </si>
  <si>
    <t>Покрытие кабеля, проложенного в траншее: лентой сигнальной</t>
  </si>
  <si>
    <t>ГЭСНм08-02-143-05</t>
  </si>
  <si>
    <t>42</t>
  </si>
  <si>
    <t>Муфта термоусаживаемая соединительная для кабеля с полиэтиленовой или бумажной изоляцией на напряжение до 10 кВ, марки СТп-10-3х(70-120) мм2</t>
  </si>
  <si>
    <t>20.2.09.04-0009</t>
  </si>
  <si>
    <t>41</t>
  </si>
  <si>
    <t>Муфта соединительная эпоксидная для 3-4-жильного кабеля напряжением: до 10 кВ, сечение жил до 120 мм2</t>
  </si>
  <si>
    <t>Муфта соединительная  для 3-4-жильного кабеля напряжением: до 10 кВ, сечение жил до 120 мм2</t>
  </si>
  <si>
    <t>ГЭСНм08-02-167-08</t>
  </si>
  <si>
    <t>40</t>
  </si>
  <si>
    <t>Муфта кабельная концевая с болтовыми наконечниками, термоусаживаемая наружной установки на напряжение до 10 кВ для 3-х жильных экранированных кабелей с изоляцией из сшитого полиэтилена, сечением жил 70-120 мм2</t>
  </si>
  <si>
    <t>20.2.09.08-1156</t>
  </si>
  <si>
    <t>39</t>
  </si>
  <si>
    <t>Муфта кабельная концевая с болтовыми наконечниками и комплектом пайки для присоединения заземления, термоусаживаемая наружной установки на напряжение до 10 кВ для 3-х жильных кабелей с бумажной маслопропитанной изоляцией, сечением жил 70-120 мм2</t>
  </si>
  <si>
    <t>20.2.09.08-0031</t>
  </si>
  <si>
    <t>38</t>
  </si>
  <si>
    <t>Присоединение к зажимам жил проводов или кабелей сечением: до 150 мм2</t>
  </si>
  <si>
    <t>ГЭСНм08-02-144-06</t>
  </si>
  <si>
    <t>37</t>
  </si>
  <si>
    <t>Заделка концевая из самосклеивающихся лент для 3-жильного кабеля с бумажной изоляцией напряжением до 10 кВ, сечение одной жилы: до 120 мм2</t>
  </si>
  <si>
    <t>ГЭСНм08-02-162-02</t>
  </si>
  <si>
    <t>36</t>
  </si>
  <si>
    <t>Кабель до 35 кВ, прокладываемый по дну канала без креплений, масса 1 м кабеля: до 6 кг</t>
  </si>
  <si>
    <t>ГЭСНм08-02-145-04</t>
  </si>
  <si>
    <t>35</t>
  </si>
  <si>
    <t>ГЭСНм08-02-148-04
ПвБП-10-3*120/25 сек.А,Б</t>
  </si>
  <si>
    <t>34</t>
  </si>
  <si>
    <t>Кабель силовой с алюминиевыми жилами АПвБП 3х120мк-35000</t>
  </si>
  <si>
    <t>1000 м</t>
  </si>
  <si>
    <t>21.1.07.03-0004</t>
  </si>
  <si>
    <t>33</t>
  </si>
  <si>
    <t>Кабель силовой с алюминиевыми жилами ААБл 3х120-10000</t>
  </si>
  <si>
    <t>21.1.07.02-0097</t>
  </si>
  <si>
    <t>32</t>
  </si>
  <si>
    <t>Кабель до 35 кВ по установленным конструкциям и лоткам с креплением на поворотах и в конце трассы, масса 1 м кабеля: свыше 3 до 6 кг</t>
  </si>
  <si>
    <t>ГЭСНм08-02-147-04</t>
  </si>
  <si>
    <t>31</t>
  </si>
  <si>
    <t>Кабель до 35 кВ в готовых траншеях без покрытий, масса 1 м: до 6 кг</t>
  </si>
  <si>
    <t>ГЭСНм08-02-141-04</t>
  </si>
  <si>
    <t>30</t>
  </si>
  <si>
    <t>Песок природный для строительных работ I класс, крупный</t>
  </si>
  <si>
    <t>м3</t>
  </si>
  <si>
    <t>ФСБЦ-02.3.01.02-1106</t>
  </si>
  <si>
    <t>29</t>
  </si>
  <si>
    <t>На каждый последующий кабель добавлять к норме 08-02-142-01</t>
  </si>
  <si>
    <t>ГЭСНм08-02-142-02</t>
  </si>
  <si>
    <t>28</t>
  </si>
  <si>
    <t>Устройство постели при одном кабеле в траншее</t>
  </si>
  <si>
    <t>ГЭСНм08-02-142-01</t>
  </si>
  <si>
    <t>27</t>
  </si>
  <si>
    <t>Монтажные работы</t>
  </si>
  <si>
    <t>Планировка площадей бульдозерами мощностью: 59 кВт (80 л.с.)</t>
  </si>
  <si>
    <t>1000 м2</t>
  </si>
  <si>
    <t>ГЭСН01-01-036-01</t>
  </si>
  <si>
    <t>26</t>
  </si>
  <si>
    <t>При перемещении грунта на каждые последующие 5 м добавлять: к норме 01-01-034-02</t>
  </si>
  <si>
    <t>1000 м3</t>
  </si>
  <si>
    <t>ГЭСН01-01-034-08</t>
  </si>
  <si>
    <t>25</t>
  </si>
  <si>
    <t>Засыпка траншей и котлованов с перемещением грунта до 5 м бульдозерами мощностью: 96 кВт (130 л.с.), группа грунтов 2</t>
  </si>
  <si>
    <t>ГЭСН01-01-034-02</t>
  </si>
  <si>
    <t>24</t>
  </si>
  <si>
    <t>Доработка грунта вручную в траншеях глубиной до 2 м без креплений с откосами, группа грунтов: 2</t>
  </si>
  <si>
    <t>23</t>
  </si>
  <si>
    <t>Разработка грунта в траншеях экскаватором «обратная лопата» с ковшом вместимостью 0,5 (0,5-0,63) м3, в отвал группа грунтов: 3</t>
  </si>
  <si>
    <t>ГЭСН01-01-009-15</t>
  </si>
  <si>
    <t>22</t>
  </si>
  <si>
    <t>Земляные работы</t>
  </si>
  <si>
    <t>Раздел 2. КЛ-10 кВ</t>
  </si>
  <si>
    <t>Итого по разделу 1 Строительные работы</t>
  </si>
  <si>
    <t>21</t>
  </si>
  <si>
    <t>20</t>
  </si>
  <si>
    <t>Гидроизоляция стен, фундаментов: боковая оклеечная по выровненной поверхности бутовой кладки, кирпичу и бетону в 2 слоя</t>
  </si>
  <si>
    <t>ГЭСН08-01-003-05</t>
  </si>
  <si>
    <t>19</t>
  </si>
  <si>
    <t>Плиты армоцементные, толщина 24,0 мм</t>
  </si>
  <si>
    <t>01.6.01.06-0002</t>
  </si>
  <si>
    <t>18</t>
  </si>
  <si>
    <t>Устройство плит перекрытий каналов площадью: свыше 1 до 5 м2</t>
  </si>
  <si>
    <t>ГЭСН07-06-002-07</t>
  </si>
  <si>
    <t>17</t>
  </si>
  <si>
    <t>Лоток водоотводный полимербетонный, класс нагрузки C250, D400, E600, гидравлическое сечение DN300, длина 1000 мм, высота 360 мм</t>
  </si>
  <si>
    <t>05.2.02.26-0192</t>
  </si>
  <si>
    <t>16</t>
  </si>
  <si>
    <t>Устройство железобетонных водоотводных лотков междушпальных глубиной: свыше 0,35 до 0,5 м</t>
  </si>
  <si>
    <t>ГЭСН30-07-030-02</t>
  </si>
  <si>
    <t>15</t>
  </si>
  <si>
    <t>Трубы стальные бетонолитные инвентарные, наружный диаметр 245 мм, длина секции 4 м</t>
  </si>
  <si>
    <t>м</t>
  </si>
  <si>
    <t>24.2.03.03-0016</t>
  </si>
  <si>
    <t>14</t>
  </si>
  <si>
    <t>Труба стальная по установленным конструкциям, в опалубке фундаментов и перекрытиях, диаметр: до 100 мм</t>
  </si>
  <si>
    <t>ГЭСНм08-02-407-15</t>
  </si>
  <si>
    <t>13</t>
  </si>
  <si>
    <t>Постановка болтов: высокопрочных для крепления метал. пластин</t>
  </si>
  <si>
    <t>ГЭСН09-05-003-02</t>
  </si>
  <si>
    <t>12</t>
  </si>
  <si>
    <t>Сверление установками алмазного бурения в железобетонных конструкциях вертикальных отверстий глубиной 200 мм диаметром: 20 мм</t>
  </si>
  <si>
    <t>100 отверстий</t>
  </si>
  <si>
    <t>ГЭСН46-03-001-01</t>
  </si>
  <si>
    <t>11</t>
  </si>
  <si>
    <t>Балки фундаментные железобетонные, объем до 0,7 м3, бетон В15, расход арматуры до 50 кг/м3</t>
  </si>
  <si>
    <t>ФСБЦ-05.1.05.01-0096</t>
  </si>
  <si>
    <t>10</t>
  </si>
  <si>
    <t>Укладка блоков и плит ленточных фундаментов при глубине котлована до 4 м, масса конструкций: более 3,5 т</t>
  </si>
  <si>
    <t>ГЭСН07-01-001-04</t>
  </si>
  <si>
    <t>9</t>
  </si>
  <si>
    <t>8</t>
  </si>
  <si>
    <t>Установка блоков стен подвалов массой: до 0,5 т</t>
  </si>
  <si>
    <t>ГЭСН07-05-001-01</t>
  </si>
  <si>
    <t>7</t>
  </si>
  <si>
    <t>02.3.01.02-1106</t>
  </si>
  <si>
    <t>6</t>
  </si>
  <si>
    <t>Устройство основания под фундаменты: песчаного</t>
  </si>
  <si>
    <t>ГЭСН08-01-002-01</t>
  </si>
  <si>
    <t>Щебень из плотных горных пород для строительных работ М 600, фракция 20-40 мм</t>
  </si>
  <si>
    <t>02.2.05.04-2088</t>
  </si>
  <si>
    <t>Устройство основания под фундаменты: щебеночного</t>
  </si>
  <si>
    <t>ГЭСН08-01-002-02</t>
  </si>
  <si>
    <t>Раздел 1. Строительные работы</t>
  </si>
  <si>
    <t>Мат.</t>
  </si>
  <si>
    <t>З/пМех</t>
  </si>
  <si>
    <t>Эк.Маш</t>
  </si>
  <si>
    <t>Осн.З/п</t>
  </si>
  <si>
    <t>В том числе</t>
  </si>
  <si>
    <t>Всего</t>
  </si>
  <si>
    <t>на ед.</t>
  </si>
  <si>
    <t>всего</t>
  </si>
  <si>
    <t>Т/з мех. Всего</t>
  </si>
  <si>
    <t>Т/з осн.
раб.
Всего</t>
  </si>
  <si>
    <t>Сметная стоимость в текущих (прогнозных) ценах, руб.</t>
  </si>
  <si>
    <t>Количество</t>
  </si>
  <si>
    <t>Обоснование</t>
  </si>
  <si>
    <t>4 кв. 2024 г.</t>
  </si>
  <si>
    <t xml:space="preserve">Составлен(а) в текущих ценах по состоянию на </t>
  </si>
  <si>
    <t>чел.час</t>
  </si>
  <si>
    <t>Трудозатраты механизаторов</t>
  </si>
  <si>
    <t>Сметная трудоемкость</t>
  </si>
  <si>
    <t>тыс.руб.</t>
  </si>
  <si>
    <t>Средства на оплату труда</t>
  </si>
  <si>
    <t xml:space="preserve">   оборудования</t>
  </si>
  <si>
    <t xml:space="preserve">   монтажных работ</t>
  </si>
  <si>
    <t xml:space="preserve">   строительных работ</t>
  </si>
  <si>
    <t>Сметная стоимость</t>
  </si>
  <si>
    <t>2.12-2-1-5/1-2025-ЭС</t>
  </si>
  <si>
    <t>Основание:</t>
  </si>
  <si>
    <t>(наименование работ и затрат, наименование объекта)</t>
  </si>
  <si>
    <t>на Строительство КЛ-10кВ от ПС "Городская" до оп. №1 ЛЭП-Бикей. Иркутская область, г.Братск, ж/р Центральный, ул.Дружбы. Строительство КЛ-10кВ от ПС "Городская" до оп. №1 ЛЭП-Стениха. Иркутская область, г.Братск, ж/р Центральный, ул.Дружбы., Строительство КЛ-10кВ от ПС "Городская" до оп. №1 ЛЭП-Бикей. Иркутская область, г.Братск, ж/р Центральный, ул.Дружбы. Строительство КЛ-10кВ от ПС "Городская" до оп. №1 ЛЭП-Стениха. Иркутская область, г.Братск, ж/р Центральный, ул.Дружбы.</t>
  </si>
  <si>
    <t>(локальная смета)</t>
  </si>
  <si>
    <t>Строительно-монтажные работы по  строительству  и реконструкции электросетевых объектов АО "БЭСК".</t>
  </si>
  <si>
    <t xml:space="preserve">                    Электротехнические устройства</t>
  </si>
  <si>
    <t xml:space="preserve">               в том числе:</t>
  </si>
  <si>
    <t xml:space="preserve">          ПНР "под нагрузкой"</t>
  </si>
  <si>
    <t xml:space="preserve">          ПНР "вхолостую"</t>
  </si>
  <si>
    <t>55,08</t>
  </si>
  <si>
    <t xml:space="preserve">                    сметная прибыль</t>
  </si>
  <si>
    <t xml:space="preserve">                    накладные расходы</t>
  </si>
  <si>
    <t xml:space="preserve">                    оплата труда</t>
  </si>
  <si>
    <t xml:space="preserve">          Пусконаладочные работы</t>
  </si>
  <si>
    <t xml:space="preserve">     Прочие затраты</t>
  </si>
  <si>
    <t>Итого по разделу 2 Заземление контейнеров</t>
  </si>
  <si>
    <t>Инженер III категории</t>
  </si>
  <si>
    <t>чел.-ч</t>
  </si>
  <si>
    <t>3-200-03</t>
  </si>
  <si>
    <t>Рабочий 6 разряда</t>
  </si>
  <si>
    <t>2-100-06</t>
  </si>
  <si>
    <t>Проверка наличия цепи между заземлителями и заземленными элементами</t>
  </si>
  <si>
    <t>100 измерений</t>
  </si>
  <si>
    <t>ГЭСНп01-11-011-01</t>
  </si>
  <si>
    <t>Измерение сопротивления растеканию тока: контура с диагональю до 20 м</t>
  </si>
  <si>
    <t>измерение</t>
  </si>
  <si>
    <t>ГЭСНп01-11-010-02</t>
  </si>
  <si>
    <t>Раздел 2. Заземление контейнеров</t>
  </si>
  <si>
    <t>Итого по разделу 1 КЛ-10кВ</t>
  </si>
  <si>
    <t>Фазировка электрической линии или трансформатора с сетью напряжением: свыше 1 кВ</t>
  </si>
  <si>
    <t>ГЭСНп01-11-024-02</t>
  </si>
  <si>
    <t>Рабочий 4 разряда</t>
  </si>
  <si>
    <t>2-100-04</t>
  </si>
  <si>
    <t>Испытание кабеля силового длиной до 500 м напряжением: до 10 кВ</t>
  </si>
  <si>
    <t>испытание</t>
  </si>
  <si>
    <t>ГЭСНп01-12-027-01</t>
  </si>
  <si>
    <t>2 кв.2025г.</t>
  </si>
  <si>
    <t xml:space="preserve">   прочих</t>
  </si>
  <si>
    <t>ведомость</t>
  </si>
  <si>
    <t xml:space="preserve">на 09-01 ПНР КЛ-10кВ, </t>
  </si>
  <si>
    <t>СМЕТА № 12-01-01</t>
  </si>
  <si>
    <t>ЛОКАЛЬНЫЙ РЕСУРСНЫЙ СМЕТНЫЙ РАСЧЕТ № 09-01-01</t>
  </si>
  <si>
    <t>ЛОКАЛЬНЫЙ РЕСУРСНЫЙ СМЕТНЫЙ РАСЧЕТ № 02-01-01</t>
  </si>
  <si>
    <t>01-01-01</t>
  </si>
  <si>
    <t>02-02-01</t>
  </si>
  <si>
    <t>09-01-01</t>
  </si>
  <si>
    <t>12-01-01</t>
  </si>
  <si>
    <t>СВОДНЫЙ СМЕТНЫЙ РАСЧЕТ СТОИМОСТИ СТРОИТЕЛЬСТВА № ССРСС-N_2.1.19</t>
  </si>
  <si>
    <t>N_2.1.19 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 (ДКИН).</t>
  </si>
  <si>
    <t>Составил:  ____________________________ О.Г.Губар</t>
  </si>
  <si>
    <t xml:space="preserve">Проверил:  ____________________________ С.Н.Суворов </t>
  </si>
  <si>
    <t>Сводный сметный расчет в сумме   177 459,76 тыс. руб.</t>
  </si>
  <si>
    <t>-</t>
  </si>
  <si>
    <t>Итого (с НДС)</t>
  </si>
  <si>
    <t>Итого (без НДС)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</si>
  <si>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</si>
  <si>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Итого </t>
  </si>
  <si>
    <t>Стоимость выполнения работ в ценах 2029 года</t>
  </si>
  <si>
    <t>Итого, сметная стоимость в прогнозном уровне цен с НДС</t>
  </si>
  <si>
    <t>Стоимость выполнения работ в ценах 2028 года</t>
  </si>
  <si>
    <t xml:space="preserve">  НДС (20%)</t>
  </si>
  <si>
    <t>Стоимость выполнения работ в ценах 2027 года</t>
  </si>
  <si>
    <t>Сметная стоимость всего:</t>
  </si>
  <si>
    <t>Стоимость выполнения работ в ценах 2026 года</t>
  </si>
  <si>
    <t>5.2</t>
  </si>
  <si>
    <t xml:space="preserve">  прочих затрат</t>
  </si>
  <si>
    <t>Стоимость выполнения работ в ценах 2025 года</t>
  </si>
  <si>
    <t>5.1</t>
  </si>
  <si>
    <t xml:space="preserve">  оборудования</t>
  </si>
  <si>
    <t>Стоимость объекта в ценах года финансирования работ (с НДС)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</si>
  <si>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</si>
  <si>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</si>
  <si>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</si>
  <si>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</si>
  <si>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Стоимость объекта в ценах года финансирования работ (без НДС)</t>
  </si>
  <si>
    <t>СВОДКА ЗАТРАТ</t>
  </si>
  <si>
    <t>Разбивка стоимость в текущих ценах (без НДС)</t>
  </si>
  <si>
    <t>Укрупненный сметный расчет (с НДС)</t>
  </si>
  <si>
    <t>1.2</t>
  </si>
  <si>
    <t>Укрупненный сметный расчет (без НДС)</t>
  </si>
  <si>
    <t>1.1</t>
  </si>
  <si>
    <t>Стоимость объекта с текущих ценах</t>
  </si>
  <si>
    <t>Раздел 1.</t>
  </si>
  <si>
    <t>прочих (без ПИР)</t>
  </si>
  <si>
    <t>оборудования, мебели, инвентаря</t>
  </si>
  <si>
    <t>строительно-монтажных работ</t>
  </si>
  <si>
    <t>проектно-изыскательские работы</t>
  </si>
  <si>
    <t>Индекс-дефлятор МЭР</t>
  </si>
  <si>
    <t>Стоимость объекта, тыс. руб.</t>
  </si>
  <si>
    <t>N_2.1.19  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 (ДКИН).</t>
  </si>
  <si>
    <t xml:space="preserve"> ПНР </t>
  </si>
  <si>
    <t>4 кв.2024г.</t>
  </si>
  <si>
    <t>Раздел 2.</t>
  </si>
  <si>
    <t>Стоимость выполнения работ в ценах 2024 года</t>
  </si>
  <si>
    <t>Раздел 3.</t>
  </si>
  <si>
    <t>3.1</t>
  </si>
  <si>
    <t>3.2</t>
  </si>
  <si>
    <t>3.3</t>
  </si>
  <si>
    <t>3.4</t>
  </si>
  <si>
    <t>3.5</t>
  </si>
  <si>
    <t>3.6</t>
  </si>
  <si>
    <t>3.7</t>
  </si>
  <si>
    <t>Раздел 4.</t>
  </si>
  <si>
    <t>4.1</t>
  </si>
  <si>
    <t>4.2</t>
  </si>
  <si>
    <t>4.3</t>
  </si>
  <si>
    <t>4.4</t>
  </si>
  <si>
    <t>4.5</t>
  </si>
  <si>
    <t>4.6</t>
  </si>
  <si>
    <t>4.7</t>
  </si>
  <si>
    <t>Раздел 5</t>
  </si>
  <si>
    <t>Оценка полной стоимости инвестиционного проекта в прогнозных ценах соответствующих лет</t>
  </si>
  <si>
    <t>2.1</t>
  </si>
  <si>
    <t>2.2</t>
  </si>
  <si>
    <t>2.3</t>
  </si>
  <si>
    <t>2.4</t>
  </si>
  <si>
    <t>2.5</t>
  </si>
  <si>
    <t>2.6</t>
  </si>
  <si>
    <t>2.7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</si>
  <si>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</si>
  <si>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</si>
  <si>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</si>
  <si>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цена за ед., тыс.руб.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</si>
  <si>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</si>
  <si>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</si>
  <si>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</si>
  <si>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</si>
  <si>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конъюнктурный анализ</t>
  </si>
  <si>
    <t>Итого</t>
  </si>
  <si>
    <t>4 кв. 2024г.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</si>
  <si>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</si>
  <si>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</si>
  <si>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</si>
  <si>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</si>
  <si>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</si>
  <si>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</si>
  <si>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</si>
  <si>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</si>
  <si>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Вынос точек, центров строительства</t>
  </si>
  <si>
    <t>ЛС № 01-01-01</t>
  </si>
  <si>
    <t>02-01-01</t>
  </si>
  <si>
    <t>СМР</t>
  </si>
  <si>
    <t>ЛС №02-01-01</t>
  </si>
  <si>
    <t>ПНР</t>
  </si>
  <si>
    <t>ПИР</t>
  </si>
  <si>
    <t>ЛС №12-01-01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</si>
  <si>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</si>
  <si>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</si>
  <si>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10кВ</t>
  </si>
  <si>
    <t>Сметный расчет составлен  4 кв. 2024г.</t>
  </si>
  <si>
    <t xml:space="preserve"> СМР КЛ-10кВ, ДКИН</t>
  </si>
  <si>
    <t>КЛ-10кВ, ДКИН</t>
  </si>
  <si>
    <t>ЛС №09-01-01</t>
  </si>
  <si>
    <t>Наименование объекта изысканий:</t>
  </si>
  <si>
    <t xml:space="preserve"> N_2.1.19 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 (ДКИН).</t>
  </si>
  <si>
    <t>1.3</t>
  </si>
  <si>
    <t>"Утвержден" "___"______________________20__г</t>
  </si>
  <si>
    <t>Проектная смета</t>
  </si>
  <si>
    <t>СМР ДКИН</t>
  </si>
  <si>
    <t xml:space="preserve">  ПИР</t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</si>
  <si>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 xml:space="preserve">2025г </t>
    </r>
    <r>
      <rPr>
        <sz val="11"/>
        <rFont val="Times New Roman"/>
        <family val="1"/>
        <charset val="204"/>
      </rPr>
      <t>с НДС (тыс. руб.)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</si>
</sst>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р_._-;\-* #,##0.00_р_._-;_-* &quot;-&quot;??_р_._-;_-@_-"/>
    <numFmt numFmtId="164" formatCode="_-* #,##0.00_-;\-* #,##0.00_-;_-* &quot;-&quot;??_-;_-@_-"/>
    <numFmt numFmtId="165" formatCode="_-* #,##0.00\ _₽_-;\-* #,##0.00\ _₽_-;_-* &quot;-&quot;??\ _₽_-;_-@_-"/>
    <numFmt numFmtId="166" formatCode="0.0"/>
    <numFmt numFmtId="167" formatCode="#,##0.0"/>
    <numFmt numFmtId="168" formatCode="0.0000000"/>
    <numFmt numFmtId="169" formatCode="0.000"/>
    <numFmt numFmtId="170" formatCode="#,##0.0000000"/>
    <numFmt numFmtId="171" formatCode="#,##0.000"/>
    <numFmt numFmtId="173" formatCode="###\ ###\ ###\ ##0.00"/>
    <numFmt numFmtId="174" formatCode="#,##0.0000"/>
    <numFmt numFmtId="175" formatCode="####\ ###\ ###\ ##0.00"/>
    <numFmt numFmtId="177" formatCode="_-* #,##0.000_р_._-;\-* #,##0.000_р_._-;_-* &quot;-&quot;??_р_._-;_-@_-"/>
  </numFmts>
  <fonts count="4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</font>
    <font>
      <sz val="11"/>
      <color rgb="FF7030A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18" fillId="0" borderId="0"/>
    <xf numFmtId="0" fontId="24" fillId="0" borderId="0"/>
    <xf numFmtId="0" fontId="25" fillId="0" borderId="0"/>
    <xf numFmtId="0" fontId="24" fillId="0" borderId="0"/>
    <xf numFmtId="164" fontId="2" fillId="0" borderId="0" applyFont="0" applyFill="0" applyBorder="0" applyAlignment="0" applyProtection="0"/>
    <xf numFmtId="0" fontId="2" fillId="0" borderId="0"/>
    <xf numFmtId="0" fontId="25" fillId="0" borderId="0"/>
    <xf numFmtId="0" fontId="11" fillId="0" borderId="0"/>
    <xf numFmtId="0" fontId="2" fillId="0" borderId="0"/>
    <xf numFmtId="0" fontId="11" fillId="0" borderId="0"/>
    <xf numFmtId="0" fontId="29" fillId="0" borderId="0"/>
    <xf numFmtId="0" fontId="11" fillId="0" borderId="0"/>
    <xf numFmtId="164" fontId="2" fillId="0" borderId="0" applyFont="0" applyFill="0" applyBorder="0" applyAlignment="0" applyProtection="0"/>
    <xf numFmtId="0" fontId="1" fillId="0" borderId="0"/>
    <xf numFmtId="0" fontId="18" fillId="0" borderId="0"/>
    <xf numFmtId="164" fontId="1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358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9" fontId="6" fillId="0" borderId="0" xfId="0" applyNumberFormat="1" applyFont="1"/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49" fontId="10" fillId="0" borderId="4" xfId="0" applyNumberFormat="1" applyFont="1" applyBorder="1"/>
    <xf numFmtId="0" fontId="10" fillId="0" borderId="4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right" vertical="top"/>
    </xf>
    <xf numFmtId="2" fontId="10" fillId="0" borderId="4" xfId="0" applyNumberFormat="1" applyFont="1" applyBorder="1" applyAlignment="1">
      <alignment horizontal="right" vertical="top"/>
    </xf>
    <xf numFmtId="4" fontId="3" fillId="0" borderId="4" xfId="0" applyNumberFormat="1" applyFont="1" applyBorder="1" applyAlignment="1">
      <alignment horizontal="right" vertical="top" wrapText="1"/>
    </xf>
    <xf numFmtId="4" fontId="10" fillId="0" borderId="4" xfId="0" applyNumberFormat="1" applyFont="1" applyBorder="1" applyAlignment="1">
      <alignment horizontal="right" vertical="top" wrapText="1"/>
    </xf>
    <xf numFmtId="4" fontId="10" fillId="0" borderId="4" xfId="0" applyNumberFormat="1" applyFont="1" applyBorder="1" applyAlignment="1">
      <alignment horizontal="right" vertical="top"/>
    </xf>
    <xf numFmtId="166" fontId="3" fillId="0" borderId="4" xfId="0" applyNumberFormat="1" applyFont="1" applyBorder="1" applyAlignment="1">
      <alignment horizontal="right" vertical="top" wrapText="1"/>
    </xf>
    <xf numFmtId="166" fontId="10" fillId="0" borderId="4" xfId="0" applyNumberFormat="1" applyFont="1" applyBorder="1" applyAlignment="1">
      <alignment horizontal="right" vertical="top"/>
    </xf>
    <xf numFmtId="167" fontId="3" fillId="0" borderId="4" xfId="0" applyNumberFormat="1" applyFont="1" applyBorder="1" applyAlignment="1">
      <alignment horizontal="right" vertical="top" wrapText="1"/>
    </xf>
    <xf numFmtId="0" fontId="0" fillId="2" borderId="0" xfId="0" applyFill="1"/>
    <xf numFmtId="0" fontId="0" fillId="2" borderId="0" xfId="0" applyFill="1" applyAlignment="1">
      <alignment horizontal="left"/>
    </xf>
    <xf numFmtId="2" fontId="0" fillId="2" borderId="0" xfId="0" applyNumberFormat="1" applyFill="1" applyAlignment="1">
      <alignment horizontal="left"/>
    </xf>
    <xf numFmtId="49" fontId="4" fillId="0" borderId="0" xfId="0" applyNumberFormat="1" applyFont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0" xfId="0" applyFont="1" applyAlignment="1">
      <alignment vertical="center"/>
    </xf>
    <xf numFmtId="49" fontId="4" fillId="0" borderId="1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0" fillId="0" borderId="4" xfId="0" applyNumberFormat="1" applyFont="1" applyBorder="1" applyAlignment="1">
      <alignment horizontal="right" vertical="top"/>
    </xf>
    <xf numFmtId="0" fontId="3" fillId="0" borderId="4" xfId="0" applyFont="1" applyBorder="1" applyAlignment="1">
      <alignment vertical="top"/>
    </xf>
    <xf numFmtId="49" fontId="3" fillId="0" borderId="4" xfId="0" applyNumberFormat="1" applyFont="1" applyBorder="1" applyAlignment="1">
      <alignment horizontal="right" vertical="top"/>
    </xf>
    <xf numFmtId="49" fontId="10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right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/>
    <xf numFmtId="2" fontId="3" fillId="0" borderId="3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1" fontId="3" fillId="0" borderId="3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" fontId="3" fillId="0" borderId="3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indent="1"/>
    </xf>
    <xf numFmtId="0" fontId="12" fillId="0" borderId="0" xfId="0" applyFont="1"/>
    <xf numFmtId="0" fontId="12" fillId="0" borderId="0" xfId="0" applyFont="1" applyAlignment="1">
      <alignment vertical="top"/>
    </xf>
    <xf numFmtId="0" fontId="1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4" fillId="0" borderId="1" xfId="0" applyFont="1" applyBorder="1"/>
    <xf numFmtId="0" fontId="3" fillId="0" borderId="1" xfId="0" applyFont="1" applyBorder="1"/>
    <xf numFmtId="0" fontId="13" fillId="0" borderId="0" xfId="0" applyFont="1" applyAlignment="1">
      <alignment horizontal="center" vertical="top"/>
    </xf>
    <xf numFmtId="0" fontId="3" fillId="0" borderId="0" xfId="1" applyFont="1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11" fillId="0" borderId="0" xfId="1" applyFont="1"/>
    <xf numFmtId="49" fontId="3" fillId="0" borderId="0" xfId="1" applyNumberFormat="1" applyFont="1"/>
    <xf numFmtId="49" fontId="4" fillId="0" borderId="0" xfId="1" applyNumberFormat="1" applyFont="1"/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center" wrapText="1"/>
    </xf>
    <xf numFmtId="49" fontId="4" fillId="0" borderId="0" xfId="1" applyNumberFormat="1" applyFont="1" applyAlignment="1">
      <alignment vertical="top"/>
    </xf>
    <xf numFmtId="49" fontId="4" fillId="0" borderId="0" xfId="1" applyNumberFormat="1" applyFont="1" applyAlignment="1">
      <alignment horizontal="right" vertical="top"/>
    </xf>
    <xf numFmtId="0" fontId="16" fillId="0" borderId="0" xfId="1" applyFont="1"/>
    <xf numFmtId="0" fontId="19" fillId="0" borderId="0" xfId="1" applyFont="1"/>
    <xf numFmtId="0" fontId="3" fillId="0" borderId="0" xfId="1" applyFont="1" applyAlignment="1">
      <alignment horizontal="right"/>
    </xf>
    <xf numFmtId="0" fontId="10" fillId="0" borderId="0" xfId="1" applyFont="1" applyAlignment="1">
      <alignment horizontal="right" vertical="top"/>
    </xf>
    <xf numFmtId="0" fontId="10" fillId="0" borderId="0" xfId="1" applyFont="1" applyAlignment="1">
      <alignment horizontal="left"/>
    </xf>
    <xf numFmtId="0" fontId="10" fillId="0" borderId="0" xfId="1" applyFont="1" applyAlignment="1">
      <alignment vertical="top" wrapText="1"/>
    </xf>
    <xf numFmtId="0" fontId="10" fillId="3" borderId="4" xfId="1" applyFont="1" applyFill="1" applyBorder="1" applyAlignment="1">
      <alignment horizontal="right" vertical="top" wrapText="1"/>
    </xf>
    <xf numFmtId="49" fontId="10" fillId="3" borderId="11" xfId="1" applyNumberFormat="1" applyFont="1" applyFill="1" applyBorder="1" applyAlignment="1">
      <alignment horizontal="left" vertical="top" wrapText="1"/>
    </xf>
    <xf numFmtId="49" fontId="3" fillId="3" borderId="4" xfId="1" applyNumberFormat="1" applyFont="1" applyFill="1" applyBorder="1" applyAlignment="1">
      <alignment horizontal="left" vertical="top" wrapText="1"/>
    </xf>
    <xf numFmtId="0" fontId="3" fillId="3" borderId="4" xfId="1" applyFont="1" applyFill="1" applyBorder="1" applyAlignment="1">
      <alignment horizontal="right" vertical="top" wrapText="1"/>
    </xf>
    <xf numFmtId="4" fontId="3" fillId="3" borderId="4" xfId="1" applyNumberFormat="1" applyFont="1" applyFill="1" applyBorder="1" applyAlignment="1">
      <alignment horizontal="right" vertical="top" wrapText="1"/>
    </xf>
    <xf numFmtId="168" fontId="10" fillId="3" borderId="4" xfId="1" applyNumberFormat="1" applyFont="1" applyFill="1" applyBorder="1" applyAlignment="1">
      <alignment horizontal="right" vertical="top" wrapText="1"/>
    </xf>
    <xf numFmtId="4" fontId="10" fillId="3" borderId="4" xfId="1" applyNumberFormat="1" applyFont="1" applyFill="1" applyBorder="1" applyAlignment="1">
      <alignment horizontal="right" vertical="top" wrapText="1"/>
    </xf>
    <xf numFmtId="0" fontId="15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top" wrapText="1"/>
    </xf>
    <xf numFmtId="0" fontId="20" fillId="0" borderId="0" xfId="1" applyFont="1" applyAlignment="1">
      <alignment horizontal="left" vertical="center" wrapText="1"/>
    </xf>
    <xf numFmtId="1" fontId="3" fillId="0" borderId="4" xfId="1" applyNumberFormat="1" applyFont="1" applyBorder="1" applyAlignment="1">
      <alignment horizontal="right" vertical="top" wrapText="1"/>
    </xf>
    <xf numFmtId="2" fontId="3" fillId="0" borderId="4" xfId="1" applyNumberFormat="1" applyFont="1" applyBorder="1" applyAlignment="1">
      <alignment horizontal="right" vertical="top" wrapText="1"/>
    </xf>
    <xf numFmtId="0" fontId="3" fillId="0" borderId="4" xfId="1" applyFont="1" applyBorder="1" applyAlignment="1">
      <alignment horizontal="right" vertical="top" wrapText="1"/>
    </xf>
    <xf numFmtId="4" fontId="3" fillId="0" borderId="4" xfId="1" applyNumberFormat="1" applyFont="1" applyBorder="1" applyAlignment="1">
      <alignment horizontal="right" vertical="top" wrapText="1"/>
    </xf>
    <xf numFmtId="2" fontId="3" fillId="0" borderId="4" xfId="1" applyNumberFormat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49" fontId="3" fillId="0" borderId="4" xfId="1" applyNumberFormat="1" applyFont="1" applyBorder="1" applyAlignment="1">
      <alignment horizontal="center" vertical="top" wrapText="1"/>
    </xf>
    <xf numFmtId="49" fontId="10" fillId="0" borderId="4" xfId="1" applyNumberFormat="1" applyFont="1" applyBorder="1" applyAlignment="1">
      <alignment horizontal="left" vertical="top" wrapText="1"/>
    </xf>
    <xf numFmtId="169" fontId="3" fillId="0" borderId="4" xfId="1" applyNumberFormat="1" applyFont="1" applyBorder="1" applyAlignment="1">
      <alignment horizontal="center" vertical="top" wrapText="1"/>
    </xf>
    <xf numFmtId="166" fontId="3" fillId="0" borderId="4" xfId="1" applyNumberFormat="1" applyFont="1" applyBorder="1" applyAlignment="1">
      <alignment horizontal="right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10" fillId="3" borderId="4" xfId="1" applyNumberFormat="1" applyFont="1" applyFill="1" applyBorder="1" applyAlignment="1">
      <alignment horizontal="right" vertical="top" wrapText="1"/>
    </xf>
    <xf numFmtId="166" fontId="3" fillId="0" borderId="4" xfId="1" applyNumberFormat="1" applyFont="1" applyBorder="1" applyAlignment="1">
      <alignment horizontal="center" vertical="top" wrapText="1"/>
    </xf>
    <xf numFmtId="49" fontId="15" fillId="0" borderId="4" xfId="1" applyNumberFormat="1" applyFont="1" applyBorder="1" applyAlignment="1">
      <alignment horizontal="center" vertical="center"/>
    </xf>
    <xf numFmtId="49" fontId="12" fillId="0" borderId="4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center"/>
    </xf>
    <xf numFmtId="49" fontId="4" fillId="0" borderId="10" xfId="1" applyNumberFormat="1" applyFont="1" applyBorder="1"/>
    <xf numFmtId="49" fontId="3" fillId="0" borderId="10" xfId="1" applyNumberFormat="1" applyFont="1" applyBorder="1"/>
    <xf numFmtId="49" fontId="4" fillId="0" borderId="10" xfId="1" applyNumberFormat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2" fontId="4" fillId="0" borderId="0" xfId="1" applyNumberFormat="1" applyFont="1" applyAlignment="1">
      <alignment horizontal="right"/>
    </xf>
    <xf numFmtId="4" fontId="4" fillId="0" borderId="10" xfId="1" applyNumberFormat="1" applyFont="1" applyBorder="1" applyAlignment="1">
      <alignment horizontal="right"/>
    </xf>
    <xf numFmtId="0" fontId="3" fillId="0" borderId="1" xfId="1" applyFont="1" applyBorder="1"/>
    <xf numFmtId="0" fontId="4" fillId="0" borderId="0" xfId="1" applyFont="1" applyAlignment="1">
      <alignment horizontal="left" vertical="top"/>
    </xf>
    <xf numFmtId="49" fontId="4" fillId="0" borderId="0" xfId="1" applyNumberFormat="1" applyFont="1" applyAlignment="1">
      <alignment horizontal="right"/>
    </xf>
    <xf numFmtId="0" fontId="4" fillId="0" borderId="10" xfId="1" applyFont="1" applyBorder="1" applyAlignment="1">
      <alignment horizontal="right"/>
    </xf>
    <xf numFmtId="0" fontId="3" fillId="0" borderId="10" xfId="1" applyFont="1" applyBorder="1"/>
    <xf numFmtId="0" fontId="4" fillId="0" borderId="0" xfId="1" applyFont="1" applyAlignment="1">
      <alignment vertical="center" wrapText="1"/>
    </xf>
    <xf numFmtId="49" fontId="4" fillId="0" borderId="0" xfId="1" applyNumberFormat="1" applyFont="1" applyAlignment="1">
      <alignment wrapText="1"/>
    </xf>
    <xf numFmtId="0" fontId="13" fillId="0" borderId="0" xfId="1" applyFont="1" applyAlignment="1">
      <alignment horizontal="center" wrapText="1"/>
    </xf>
    <xf numFmtId="49" fontId="5" fillId="0" borderId="0" xfId="1" applyNumberFormat="1" applyFont="1" applyAlignment="1">
      <alignment horizontal="center" vertical="top"/>
    </xf>
    <xf numFmtId="2" fontId="10" fillId="3" borderId="4" xfId="1" applyNumberFormat="1" applyFont="1" applyFill="1" applyBorder="1" applyAlignment="1">
      <alignment horizontal="right" vertical="top" wrapText="1"/>
    </xf>
    <xf numFmtId="0" fontId="3" fillId="0" borderId="11" xfId="1" applyFont="1" applyBorder="1" applyAlignment="1">
      <alignment wrapText="1"/>
    </xf>
    <xf numFmtId="0" fontId="16" fillId="0" borderId="10" xfId="1" applyFont="1" applyBorder="1" applyAlignment="1">
      <alignment horizontal="left" vertical="top" wrapText="1"/>
    </xf>
    <xf numFmtId="0" fontId="3" fillId="0" borderId="10" xfId="1" applyFont="1" applyBorder="1" applyAlignment="1">
      <alignment horizontal="right" vertical="top" wrapText="1"/>
    </xf>
    <xf numFmtId="4" fontId="3" fillId="0" borderId="10" xfId="1" applyNumberFormat="1" applyFont="1" applyBorder="1" applyAlignment="1">
      <alignment horizontal="right" vertical="top" wrapText="1"/>
    </xf>
    <xf numFmtId="2" fontId="3" fillId="0" borderId="10" xfId="1" applyNumberFormat="1" applyFont="1" applyBorder="1" applyAlignment="1">
      <alignment horizontal="right" vertical="top" wrapText="1"/>
    </xf>
    <xf numFmtId="2" fontId="3" fillId="0" borderId="10" xfId="1" applyNumberFormat="1" applyFont="1" applyBorder="1" applyAlignment="1">
      <alignment horizontal="center" vertical="top" wrapText="1"/>
    </xf>
    <xf numFmtId="49" fontId="3" fillId="0" borderId="10" xfId="1" applyNumberFormat="1" applyFont="1" applyBorder="1" applyAlignment="1">
      <alignment horizontal="center" vertical="top" wrapText="1"/>
    </xf>
    <xf numFmtId="49" fontId="3" fillId="0" borderId="10" xfId="1" applyNumberFormat="1" applyFont="1" applyBorder="1" applyAlignment="1">
      <alignment horizontal="right" vertical="top"/>
    </xf>
    <xf numFmtId="49" fontId="4" fillId="0" borderId="12" xfId="1" applyNumberFormat="1" applyFont="1" applyBorder="1" applyAlignment="1">
      <alignment horizontal="right" vertical="top" wrapText="1"/>
    </xf>
    <xf numFmtId="49" fontId="23" fillId="0" borderId="4" xfId="1" applyNumberFormat="1" applyFont="1" applyBorder="1" applyAlignment="1">
      <alignment horizontal="center" vertical="top" wrapText="1"/>
    </xf>
    <xf numFmtId="4" fontId="11" fillId="0" borderId="0" xfId="1" applyNumberFormat="1" applyFont="1"/>
    <xf numFmtId="0" fontId="24" fillId="0" borderId="0" xfId="2"/>
    <xf numFmtId="4" fontId="26" fillId="0" borderId="4" xfId="3" applyNumberFormat="1" applyFont="1" applyBorder="1" applyAlignment="1">
      <alignment horizontal="center" vertical="center" wrapText="1"/>
    </xf>
    <xf numFmtId="4" fontId="26" fillId="5" borderId="4" xfId="3" applyNumberFormat="1" applyFont="1" applyFill="1" applyBorder="1" applyAlignment="1">
      <alignment horizontal="right" vertical="center" wrapText="1"/>
    </xf>
    <xf numFmtId="49" fontId="26" fillId="5" borderId="4" xfId="3" applyNumberFormat="1" applyFont="1" applyFill="1" applyBorder="1" applyAlignment="1">
      <alignment horizontal="center" vertical="center" wrapText="1"/>
    </xf>
    <xf numFmtId="170" fontId="26" fillId="0" borderId="4" xfId="3" applyNumberFormat="1" applyFont="1" applyBorder="1" applyAlignment="1">
      <alignment horizontal="center" vertical="center" wrapText="1"/>
    </xf>
    <xf numFmtId="4" fontId="27" fillId="0" borderId="4" xfId="3" applyNumberFormat="1" applyFont="1" applyBorder="1" applyAlignment="1">
      <alignment horizontal="right" vertical="center" wrapText="1"/>
    </xf>
    <xf numFmtId="49" fontId="26" fillId="0" borderId="4" xfId="3" applyNumberFormat="1" applyFont="1" applyBorder="1" applyAlignment="1">
      <alignment horizontal="center" vertical="center" wrapText="1"/>
    </xf>
    <xf numFmtId="167" fontId="26" fillId="0" borderId="4" xfId="3" applyNumberFormat="1" applyFont="1" applyBorder="1" applyAlignment="1">
      <alignment horizontal="center" vertical="center" wrapText="1"/>
    </xf>
    <xf numFmtId="4" fontId="26" fillId="0" borderId="4" xfId="3" applyNumberFormat="1" applyFont="1" applyBorder="1" applyAlignment="1">
      <alignment horizontal="right" vertical="center" wrapText="1"/>
    </xf>
    <xf numFmtId="171" fontId="26" fillId="0" borderId="4" xfId="3" applyNumberFormat="1" applyFont="1" applyBorder="1" applyAlignment="1">
      <alignment horizontal="right" vertical="center" wrapText="1"/>
    </xf>
    <xf numFmtId="49" fontId="28" fillId="6" borderId="4" xfId="3" applyNumberFormat="1" applyFont="1" applyFill="1" applyBorder="1" applyAlignment="1">
      <alignment horizontal="center" vertical="center" wrapText="1"/>
    </xf>
    <xf numFmtId="4" fontId="28" fillId="6" borderId="4" xfId="3" applyNumberFormat="1" applyFont="1" applyFill="1" applyBorder="1" applyAlignment="1">
      <alignment horizontal="center" vertical="center" wrapText="1"/>
    </xf>
    <xf numFmtId="4" fontId="28" fillId="6" borderId="4" xfId="3" applyNumberFormat="1" applyFont="1" applyFill="1" applyBorder="1" applyAlignment="1">
      <alignment horizontal="right" vertical="center" wrapText="1"/>
    </xf>
    <xf numFmtId="4" fontId="26" fillId="4" borderId="4" xfId="3" applyNumberFormat="1" applyFont="1" applyFill="1" applyBorder="1" applyAlignment="1">
      <alignment horizontal="right" vertical="center" wrapText="1"/>
    </xf>
    <xf numFmtId="0" fontId="26" fillId="0" borderId="4" xfId="7" applyFont="1" applyBorder="1" applyAlignment="1">
      <alignment horizontal="center" wrapText="1"/>
    </xf>
    <xf numFmtId="0" fontId="26" fillId="0" borderId="4" xfId="3" applyFont="1" applyBorder="1" applyAlignment="1">
      <alignment horizontal="center" vertical="center" wrapText="1"/>
    </xf>
    <xf numFmtId="4" fontId="26" fillId="0" borderId="4" xfId="8" applyNumberFormat="1" applyFont="1" applyBorder="1" applyAlignment="1">
      <alignment horizontal="right" vertical="center" wrapText="1"/>
    </xf>
    <xf numFmtId="4" fontId="26" fillId="0" borderId="4" xfId="3" applyNumberFormat="1" applyFont="1" applyBorder="1" applyAlignment="1">
      <alignment vertical="center" wrapText="1"/>
    </xf>
    <xf numFmtId="4" fontId="26" fillId="0" borderId="4" xfId="8" applyNumberFormat="1" applyFont="1" applyBorder="1" applyAlignment="1">
      <alignment vertical="center" wrapText="1"/>
    </xf>
    <xf numFmtId="174" fontId="27" fillId="0" borderId="4" xfId="3" applyNumberFormat="1" applyFont="1" applyBorder="1" applyAlignment="1">
      <alignment horizontal="right" vertical="center" wrapText="1"/>
    </xf>
    <xf numFmtId="4" fontId="26" fillId="6" borderId="4" xfId="3" applyNumberFormat="1" applyFont="1" applyFill="1" applyBorder="1" applyAlignment="1">
      <alignment horizontal="right" vertical="center" wrapText="1"/>
    </xf>
    <xf numFmtId="170" fontId="26" fillId="6" borderId="4" xfId="3" applyNumberFormat="1" applyFont="1" applyFill="1" applyBorder="1" applyAlignment="1">
      <alignment horizontal="center" vertical="center" wrapText="1"/>
    </xf>
    <xf numFmtId="0" fontId="26" fillId="0" borderId="0" xfId="2" applyFont="1"/>
    <xf numFmtId="169" fontId="24" fillId="0" borderId="0" xfId="2" applyNumberFormat="1"/>
    <xf numFmtId="4" fontId="26" fillId="0" borderId="0" xfId="2" applyNumberFormat="1" applyFont="1" applyAlignment="1">
      <alignment vertical="center"/>
    </xf>
    <xf numFmtId="0" fontId="26" fillId="0" borderId="15" xfId="4" applyFont="1" applyBorder="1" applyAlignment="1">
      <alignment horizontal="center" vertical="center" wrapText="1"/>
    </xf>
    <xf numFmtId="0" fontId="26" fillId="0" borderId="14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center" wrapText="1"/>
    </xf>
    <xf numFmtId="0" fontId="26" fillId="0" borderId="16" xfId="4" applyFont="1" applyBorder="1" applyAlignment="1">
      <alignment horizontal="center" vertical="center" wrapText="1"/>
    </xf>
    <xf numFmtId="0" fontId="31" fillId="0" borderId="0" xfId="2" applyFont="1"/>
    <xf numFmtId="165" fontId="26" fillId="0" borderId="0" xfId="2" applyNumberFormat="1" applyFont="1"/>
    <xf numFmtId="2" fontId="26" fillId="0" borderId="0" xfId="2" applyNumberFormat="1" applyFont="1"/>
    <xf numFmtId="0" fontId="28" fillId="0" borderId="0" xfId="4" applyFont="1" applyAlignment="1">
      <alignment horizontal="right" vertical="top"/>
    </xf>
    <xf numFmtId="0" fontId="26" fillId="0" borderId="0" xfId="4" applyFont="1" applyAlignment="1">
      <alignment horizontal="left" vertical="center"/>
    </xf>
    <xf numFmtId="0" fontId="26" fillId="0" borderId="19" xfId="4" applyFont="1" applyBorder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26" fillId="0" borderId="0" xfId="4" applyFont="1" applyAlignment="1">
      <alignment horizontal="left" vertical="center" wrapText="1"/>
    </xf>
    <xf numFmtId="173" fontId="28" fillId="0" borderId="0" xfId="4" applyNumberFormat="1" applyFont="1" applyAlignment="1">
      <alignment horizontal="left" vertical="center"/>
    </xf>
    <xf numFmtId="0" fontId="33" fillId="0" borderId="0" xfId="4" applyFont="1" applyAlignment="1">
      <alignment horizontal="left" vertical="center"/>
    </xf>
    <xf numFmtId="0" fontId="28" fillId="0" borderId="0" xfId="4" applyFont="1" applyAlignment="1">
      <alignment horizontal="center" vertical="center"/>
    </xf>
    <xf numFmtId="0" fontId="26" fillId="0" borderId="14" xfId="4" applyFont="1" applyBorder="1" applyAlignment="1">
      <alignment horizontal="left" vertical="center" wrapText="1"/>
    </xf>
    <xf numFmtId="164" fontId="26" fillId="0" borderId="13" xfId="5" applyFont="1" applyFill="1" applyBorder="1" applyAlignment="1">
      <alignment vertical="center" wrapText="1"/>
    </xf>
    <xf numFmtId="0" fontId="1" fillId="0" borderId="0" xfId="14"/>
    <xf numFmtId="0" fontId="1" fillId="0" borderId="0" xfId="14" applyAlignment="1">
      <alignment horizontal="left"/>
    </xf>
    <xf numFmtId="0" fontId="35" fillId="0" borderId="4" xfId="14" applyFont="1" applyBorder="1" applyAlignment="1">
      <alignment horizontal="center" vertical="center" wrapText="1"/>
    </xf>
    <xf numFmtId="0" fontId="35" fillId="0" borderId="4" xfId="14" applyFont="1" applyBorder="1" applyAlignment="1">
      <alignment horizontal="center" vertical="center"/>
    </xf>
    <xf numFmtId="0" fontId="37" fillId="0" borderId="4" xfId="14" applyFont="1" applyBorder="1" applyAlignment="1">
      <alignment horizontal="center" vertical="center" wrapText="1"/>
    </xf>
    <xf numFmtId="4" fontId="35" fillId="0" borderId="4" xfId="14" applyNumberFormat="1" applyFont="1" applyBorder="1" applyAlignment="1">
      <alignment vertical="center"/>
    </xf>
    <xf numFmtId="49" fontId="1" fillId="0" borderId="0" xfId="14" applyNumberFormat="1" applyAlignment="1">
      <alignment vertical="center"/>
    </xf>
    <xf numFmtId="0" fontId="1" fillId="0" borderId="0" xfId="14" applyAlignment="1">
      <alignment vertical="center"/>
    </xf>
    <xf numFmtId="4" fontId="34" fillId="0" borderId="4" xfId="14" applyNumberFormat="1" applyFont="1" applyBorder="1" applyAlignment="1">
      <alignment vertical="center"/>
    </xf>
    <xf numFmtId="0" fontId="24" fillId="0" borderId="0" xfId="2" applyAlignment="1">
      <alignment horizontal="center"/>
    </xf>
    <xf numFmtId="4" fontId="24" fillId="0" borderId="0" xfId="2" applyNumberFormat="1" applyAlignment="1">
      <alignment horizontal="left" vertical="center"/>
    </xf>
    <xf numFmtId="0" fontId="24" fillId="0" borderId="0" xfId="2" applyAlignment="1">
      <alignment horizontal="left" vertical="center"/>
    </xf>
    <xf numFmtId="0" fontId="35" fillId="0" borderId="0" xfId="14" applyFont="1"/>
    <xf numFmtId="0" fontId="35" fillId="0" borderId="4" xfId="14" applyFont="1" applyBorder="1"/>
    <xf numFmtId="0" fontId="36" fillId="0" borderId="4" xfId="1" applyFont="1" applyBorder="1" applyAlignment="1">
      <alignment vertical="top" wrapText="1"/>
    </xf>
    <xf numFmtId="0" fontId="35" fillId="0" borderId="4" xfId="14" applyFont="1" applyBorder="1" applyAlignment="1">
      <alignment vertical="center"/>
    </xf>
    <xf numFmtId="0" fontId="40" fillId="0" borderId="4" xfId="14" applyFont="1" applyBorder="1" applyAlignment="1">
      <alignment horizontal="center" vertical="center" wrapText="1"/>
    </xf>
    <xf numFmtId="4" fontId="35" fillId="0" borderId="0" xfId="14" applyNumberFormat="1" applyFont="1"/>
    <xf numFmtId="164" fontId="36" fillId="0" borderId="0" xfId="16" applyFont="1"/>
    <xf numFmtId="165" fontId="35" fillId="0" borderId="0" xfId="14" applyNumberFormat="1" applyFont="1"/>
    <xf numFmtId="0" fontId="36" fillId="0" borderId="4" xfId="1" applyFont="1" applyBorder="1" applyAlignment="1">
      <alignment horizontal="center" vertical="center" wrapText="1"/>
    </xf>
    <xf numFmtId="4" fontId="36" fillId="0" borderId="4" xfId="1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6" fillId="0" borderId="0" xfId="2" applyFont="1" applyAlignment="1">
      <alignment horizontal="left"/>
    </xf>
    <xf numFmtId="0" fontId="26" fillId="0" borderId="4" xfId="4" applyFont="1" applyBorder="1" applyAlignment="1">
      <alignment horizontal="center" vertical="center" wrapText="1"/>
    </xf>
    <xf numFmtId="49" fontId="26" fillId="0" borderId="4" xfId="4" applyNumberFormat="1" applyFont="1" applyBorder="1" applyAlignment="1">
      <alignment horizontal="center" vertical="center" wrapText="1"/>
    </xf>
    <xf numFmtId="0" fontId="26" fillId="0" borderId="4" xfId="4" applyFont="1" applyBorder="1" applyAlignment="1">
      <alignment horizontal="left" vertical="center" wrapText="1"/>
    </xf>
    <xf numFmtId="169" fontId="26" fillId="0" borderId="4" xfId="4" applyNumberFormat="1" applyFont="1" applyBorder="1" applyAlignment="1">
      <alignment horizontal="center" vertical="center" wrapText="1"/>
    </xf>
    <xf numFmtId="173" fontId="26" fillId="0" borderId="4" xfId="4" applyNumberFormat="1" applyFont="1" applyBorder="1" applyAlignment="1">
      <alignment horizontal="center" vertical="center" wrapText="1"/>
    </xf>
    <xf numFmtId="173" fontId="39" fillId="0" borderId="4" xfId="4" applyNumberFormat="1" applyFont="1" applyBorder="1" applyAlignment="1">
      <alignment horizontal="left" vertical="center" wrapText="1"/>
    </xf>
    <xf numFmtId="173" fontId="26" fillId="0" borderId="4" xfId="4" applyNumberFormat="1" applyFont="1" applyBorder="1" applyAlignment="1">
      <alignment vertical="center" wrapText="1"/>
    </xf>
    <xf numFmtId="175" fontId="26" fillId="0" borderId="4" xfId="4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center"/>
    </xf>
    <xf numFmtId="0" fontId="27" fillId="0" borderId="4" xfId="3" applyFont="1" applyBorder="1" applyAlignment="1">
      <alignment horizontal="left" vertical="center" wrapText="1"/>
    </xf>
    <xf numFmtId="0" fontId="26" fillId="5" borderId="4" xfId="3" applyFont="1" applyFill="1" applyBorder="1" applyAlignment="1">
      <alignment horizontal="left" vertical="center" wrapText="1"/>
    </xf>
    <xf numFmtId="0" fontId="26" fillId="0" borderId="4" xfId="3" applyFont="1" applyBorder="1" applyAlignment="1">
      <alignment horizontal="left" vertical="center" wrapText="1"/>
    </xf>
    <xf numFmtId="0" fontId="28" fillId="6" borderId="9" xfId="3" applyFont="1" applyFill="1" applyBorder="1" applyAlignment="1">
      <alignment horizontal="left" vertical="center" wrapText="1"/>
    </xf>
    <xf numFmtId="0" fontId="28" fillId="6" borderId="10" xfId="3" applyFont="1" applyFill="1" applyBorder="1" applyAlignment="1">
      <alignment horizontal="left" vertical="center" wrapText="1"/>
    </xf>
    <xf numFmtId="0" fontId="28" fillId="6" borderId="11" xfId="3" applyFont="1" applyFill="1" applyBorder="1" applyAlignment="1">
      <alignment horizontal="left" vertical="center" wrapText="1"/>
    </xf>
    <xf numFmtId="0" fontId="26" fillId="0" borderId="9" xfId="3" applyFont="1" applyBorder="1" applyAlignment="1">
      <alignment horizontal="left" vertical="center" wrapText="1"/>
    </xf>
    <xf numFmtId="0" fontId="26" fillId="0" borderId="11" xfId="3" applyFont="1" applyBorder="1" applyAlignment="1">
      <alignment horizontal="left" vertical="center" wrapText="1"/>
    </xf>
    <xf numFmtId="0" fontId="26" fillId="0" borderId="3" xfId="3" applyFont="1" applyBorder="1" applyAlignment="1">
      <alignment horizontal="center" vertical="center" wrapText="1"/>
    </xf>
    <xf numFmtId="0" fontId="26" fillId="0" borderId="7" xfId="3" applyFont="1" applyBorder="1" applyAlignment="1">
      <alignment horizontal="center" vertical="center" wrapText="1"/>
    </xf>
    <xf numFmtId="49" fontId="26" fillId="0" borderId="6" xfId="3" applyNumberFormat="1" applyFont="1" applyBorder="1" applyAlignment="1">
      <alignment horizontal="center" vertical="center" wrapText="1"/>
    </xf>
    <xf numFmtId="49" fontId="26" fillId="0" borderId="20" xfId="3" applyNumberFormat="1" applyFont="1" applyBorder="1" applyAlignment="1">
      <alignment horizontal="center" vertical="center" wrapText="1"/>
    </xf>
    <xf numFmtId="49" fontId="26" fillId="0" borderId="8" xfId="3" applyNumberFormat="1" applyFont="1" applyBorder="1" applyAlignment="1">
      <alignment horizontal="center" vertical="center" wrapText="1"/>
    </xf>
    <xf numFmtId="49" fontId="26" fillId="0" borderId="18" xfId="3" applyNumberFormat="1" applyFont="1" applyBorder="1" applyAlignment="1">
      <alignment horizontal="center" vertical="center" wrapText="1"/>
    </xf>
    <xf numFmtId="0" fontId="26" fillId="0" borderId="9" xfId="3" applyFont="1" applyBorder="1" applyAlignment="1">
      <alignment horizontal="center" vertical="center" wrapText="1"/>
    </xf>
    <xf numFmtId="0" fontId="26" fillId="0" borderId="10" xfId="3" applyFont="1" applyBorder="1" applyAlignment="1">
      <alignment horizontal="center" vertical="center" wrapText="1"/>
    </xf>
    <xf numFmtId="0" fontId="26" fillId="0" borderId="11" xfId="3" applyFont="1" applyBorder="1" applyAlignment="1">
      <alignment horizontal="center" vertical="center" wrapText="1"/>
    </xf>
    <xf numFmtId="0" fontId="26" fillId="0" borderId="9" xfId="7" applyFont="1" applyBorder="1" applyAlignment="1">
      <alignment horizontal="center" wrapText="1"/>
    </xf>
    <xf numFmtId="0" fontId="26" fillId="0" borderId="11" xfId="7" applyFont="1" applyBorder="1" applyAlignment="1">
      <alignment horizontal="center" wrapText="1"/>
    </xf>
    <xf numFmtId="0" fontId="28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 wrapText="1"/>
    </xf>
    <xf numFmtId="0" fontId="32" fillId="0" borderId="0" xfId="4" applyFont="1" applyAlignment="1">
      <alignment horizontal="center" vertical="center"/>
    </xf>
    <xf numFmtId="0" fontId="32" fillId="0" borderId="0" xfId="4" applyFont="1" applyAlignment="1">
      <alignment horizontal="left" vertical="center" wrapText="1"/>
    </xf>
    <xf numFmtId="0" fontId="27" fillId="0" borderId="9" xfId="3" applyFont="1" applyBorder="1" applyAlignment="1">
      <alignment horizontal="left" vertical="center" wrapText="1"/>
    </xf>
    <xf numFmtId="0" fontId="27" fillId="0" borderId="11" xfId="3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top" wrapText="1"/>
    </xf>
    <xf numFmtId="0" fontId="10" fillId="0" borderId="11" xfId="0" applyFont="1" applyBorder="1" applyAlignment="1">
      <alignment horizontal="right" vertical="top" wrapText="1"/>
    </xf>
    <xf numFmtId="0" fontId="6" fillId="0" borderId="9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35" fillId="0" borderId="0" xfId="14" applyFont="1" applyAlignment="1">
      <alignment horizontal="center" vertical="center" wrapText="1"/>
    </xf>
    <xf numFmtId="0" fontId="34" fillId="0" borderId="0" xfId="14" applyFont="1" applyAlignment="1">
      <alignment horizontal="left" vertical="center" wrapText="1"/>
    </xf>
    <xf numFmtId="0" fontId="26" fillId="0" borderId="0" xfId="2" applyFont="1" applyAlignment="1">
      <alignment horizontal="center" vertical="center" wrapText="1"/>
    </xf>
    <xf numFmtId="0" fontId="26" fillId="0" borderId="0" xfId="2" applyFont="1" applyAlignment="1">
      <alignment horizontal="left" wrapText="1"/>
    </xf>
    <xf numFmtId="0" fontId="38" fillId="0" borderId="0" xfId="14" applyFont="1" applyAlignment="1">
      <alignment wrapText="1"/>
    </xf>
    <xf numFmtId="0" fontId="15" fillId="0" borderId="0" xfId="0" applyFont="1" applyAlignment="1">
      <alignment horizontal="left" wrapText="1"/>
    </xf>
    <xf numFmtId="49" fontId="10" fillId="0" borderId="4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49" fontId="15" fillId="0" borderId="4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49" fontId="15" fillId="0" borderId="7" xfId="1" applyNumberFormat="1" applyFont="1" applyBorder="1" applyAlignment="1">
      <alignment horizontal="center" vertical="center" wrapText="1"/>
    </xf>
    <xf numFmtId="49" fontId="15" fillId="0" borderId="4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top"/>
    </xf>
    <xf numFmtId="0" fontId="4" fillId="0" borderId="1" xfId="1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49" fontId="15" fillId="0" borderId="9" xfId="1" applyNumberFormat="1" applyFont="1" applyBorder="1" applyAlignment="1">
      <alignment horizontal="center" vertical="center" wrapText="1"/>
    </xf>
    <xf numFmtId="49" fontId="15" fillId="0" borderId="11" xfId="1" applyNumberFormat="1" applyFont="1" applyBorder="1" applyAlignment="1">
      <alignment horizontal="center" vertical="center" wrapText="1"/>
    </xf>
    <xf numFmtId="49" fontId="21" fillId="0" borderId="1" xfId="1" applyNumberFormat="1" applyFont="1" applyBorder="1" applyAlignment="1">
      <alignment horizontal="center" wrapText="1"/>
    </xf>
    <xf numFmtId="49" fontId="13" fillId="0" borderId="1" xfId="1" applyNumberFormat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/>
    </xf>
    <xf numFmtId="0" fontId="13" fillId="0" borderId="1" xfId="1" applyFont="1" applyBorder="1" applyAlignment="1">
      <alignment horizontal="center" wrapText="1"/>
    </xf>
    <xf numFmtId="0" fontId="20" fillId="0" borderId="4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top" wrapText="1"/>
    </xf>
    <xf numFmtId="0" fontId="3" fillId="0" borderId="10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left" vertical="top" wrapText="1"/>
    </xf>
    <xf numFmtId="49" fontId="10" fillId="3" borderId="9" xfId="1" applyNumberFormat="1" applyFont="1" applyFill="1" applyBorder="1" applyAlignment="1">
      <alignment vertical="top" wrapText="1"/>
    </xf>
    <xf numFmtId="49" fontId="10" fillId="3" borderId="10" xfId="1" applyNumberFormat="1" applyFont="1" applyFill="1" applyBorder="1" applyAlignment="1">
      <alignment vertical="top" wrapText="1"/>
    </xf>
    <xf numFmtId="49" fontId="10" fillId="3" borderId="11" xfId="1" applyNumberFormat="1" applyFont="1" applyFill="1" applyBorder="1" applyAlignment="1">
      <alignment vertical="top" wrapText="1"/>
    </xf>
    <xf numFmtId="0" fontId="15" fillId="0" borderId="4" xfId="1" applyFont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vertical="top" wrapText="1"/>
    </xf>
    <xf numFmtId="49" fontId="3" fillId="3" borderId="10" xfId="1" applyNumberFormat="1" applyFont="1" applyFill="1" applyBorder="1" applyAlignment="1">
      <alignment vertical="top" wrapText="1"/>
    </xf>
    <xf numFmtId="49" fontId="3" fillId="3" borderId="11" xfId="1" applyNumberFormat="1" applyFont="1" applyFill="1" applyBorder="1" applyAlignment="1">
      <alignment vertical="top" wrapText="1"/>
    </xf>
    <xf numFmtId="49" fontId="19" fillId="0" borderId="0" xfId="1" applyNumberFormat="1" applyFont="1" applyAlignment="1">
      <alignment horizontal="center"/>
    </xf>
    <xf numFmtId="49" fontId="16" fillId="0" borderId="0" xfId="1" applyNumberFormat="1" applyFont="1" applyAlignment="1">
      <alignment horizontal="center"/>
    </xf>
    <xf numFmtId="49" fontId="22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vertical="center"/>
    </xf>
    <xf numFmtId="49" fontId="3" fillId="0" borderId="10" xfId="1" applyNumberFormat="1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wrapText="1"/>
    </xf>
    <xf numFmtId="49" fontId="26" fillId="0" borderId="15" xfId="4" applyNumberFormat="1" applyFont="1" applyBorder="1" applyAlignment="1">
      <alignment horizontal="center" vertical="center" wrapText="1"/>
    </xf>
    <xf numFmtId="164" fontId="26" fillId="0" borderId="16" xfId="5" applyNumberFormat="1" applyFont="1" applyFill="1" applyBorder="1" applyAlignment="1">
      <alignment vertical="center" wrapText="1"/>
    </xf>
    <xf numFmtId="164" fontId="26" fillId="0" borderId="16" xfId="5" applyNumberFormat="1" applyFont="1" applyFill="1" applyBorder="1" applyAlignment="1">
      <alignment horizontal="center" vertical="center" wrapText="1"/>
    </xf>
    <xf numFmtId="0" fontId="28" fillId="6" borderId="4" xfId="3" applyFont="1" applyFill="1" applyBorder="1" applyAlignment="1">
      <alignment horizontal="left" vertical="center" wrapText="1"/>
    </xf>
    <xf numFmtId="171" fontId="26" fillId="4" borderId="4" xfId="3" applyNumberFormat="1" applyFont="1" applyFill="1" applyBorder="1" applyAlignment="1">
      <alignment horizontal="right" vertical="center" wrapText="1"/>
    </xf>
    <xf numFmtId="177" fontId="4" fillId="0" borderId="10" xfId="17" applyNumberFormat="1" applyFont="1" applyBorder="1" applyAlignment="1">
      <alignment horizontal="right"/>
    </xf>
    <xf numFmtId="49" fontId="3" fillId="0" borderId="4" xfId="1" applyNumberFormat="1" applyFont="1" applyFill="1" applyBorder="1" applyAlignment="1">
      <alignment horizontal="center" vertical="top" wrapText="1"/>
    </xf>
    <xf numFmtId="49" fontId="10" fillId="0" borderId="4" xfId="1" applyNumberFormat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0" fontId="3" fillId="0" borderId="10" xfId="1" applyFont="1" applyFill="1" applyBorder="1" applyAlignment="1">
      <alignment horizontal="left" vertical="top" wrapText="1"/>
    </xf>
    <xf numFmtId="0" fontId="3" fillId="0" borderId="11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center" vertical="top" wrapText="1"/>
    </xf>
    <xf numFmtId="1" fontId="3" fillId="0" borderId="4" xfId="1" applyNumberFormat="1" applyFont="1" applyFill="1" applyBorder="1" applyAlignment="1">
      <alignment horizontal="center" vertical="top" wrapText="1"/>
    </xf>
    <xf numFmtId="4" fontId="3" fillId="0" borderId="4" xfId="1" applyNumberFormat="1" applyFont="1" applyFill="1" applyBorder="1" applyAlignment="1">
      <alignment horizontal="right" vertical="top" wrapText="1"/>
    </xf>
    <xf numFmtId="0" fontId="3" fillId="0" borderId="4" xfId="1" applyFont="1" applyFill="1" applyBorder="1" applyAlignment="1">
      <alignment horizontal="right" vertical="top" wrapText="1"/>
    </xf>
    <xf numFmtId="1" fontId="3" fillId="0" borderId="4" xfId="1" applyNumberFormat="1" applyFont="1" applyFill="1" applyBorder="1" applyAlignment="1">
      <alignment horizontal="right" vertical="top" wrapText="1"/>
    </xf>
    <xf numFmtId="0" fontId="11" fillId="0" borderId="0" xfId="1" applyFont="1" applyFill="1"/>
    <xf numFmtId="0" fontId="20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top" wrapText="1"/>
    </xf>
    <xf numFmtId="0" fontId="16" fillId="0" borderId="0" xfId="1" applyFont="1" applyFill="1" applyAlignment="1">
      <alignment horizontal="left" vertical="top" wrapText="1"/>
    </xf>
    <xf numFmtId="0" fontId="10" fillId="0" borderId="0" xfId="1" applyFont="1" applyFill="1" applyAlignment="1">
      <alignment vertical="top" wrapText="1"/>
    </xf>
    <xf numFmtId="0" fontId="15" fillId="0" borderId="0" xfId="1" applyFont="1" applyFill="1" applyAlignment="1">
      <alignment horizontal="left" vertical="center" wrapText="1"/>
    </xf>
    <xf numFmtId="3" fontId="26" fillId="0" borderId="4" xfId="3" applyNumberFormat="1" applyFont="1" applyFill="1" applyBorder="1" applyAlignment="1">
      <alignment horizontal="right" vertical="center" wrapText="1"/>
    </xf>
    <xf numFmtId="4" fontId="27" fillId="4" borderId="4" xfId="3" applyNumberFormat="1" applyFont="1" applyFill="1" applyBorder="1" applyAlignment="1">
      <alignment horizontal="right" vertical="center" wrapText="1"/>
    </xf>
  </cellXfs>
  <cellStyles count="18">
    <cellStyle name="Normal" xfId="4"/>
    <cellStyle name="Обычный" xfId="0" builtinId="0"/>
    <cellStyle name="Обычный 2" xfId="1"/>
    <cellStyle name="Обычный 2 2" xfId="2"/>
    <cellStyle name="Обычный 2 2 2 2" xfId="3"/>
    <cellStyle name="Обычный 3" xfId="8"/>
    <cellStyle name="Обычный 3 2" xfId="14"/>
    <cellStyle name="Обычный 4" xfId="9"/>
    <cellStyle name="Обычный 4 2" xfId="15"/>
    <cellStyle name="Обычный 5" xfId="6"/>
    <cellStyle name="Обычный 6" xfId="10"/>
    <cellStyle name="Обычный 7" xfId="11"/>
    <cellStyle name="Обычный 8" xfId="12"/>
    <cellStyle name="СводРасч" xfId="7"/>
    <cellStyle name="Финансовый" xfId="17" builtinId="3"/>
    <cellStyle name="Финансовый 2" xfId="13"/>
    <cellStyle name="Финансовый 2 2" xfId="5"/>
    <cellStyle name="Финансовый 2 2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zoomScale="60" zoomScaleNormal="60" workbookViewId="0">
      <pane ySplit="3" topLeftCell="A4" activePane="bottomLeft" state="frozen"/>
      <selection pane="bottomLeft" activeCell="L11" sqref="L11"/>
    </sheetView>
  </sheetViews>
  <sheetFormatPr defaultColWidth="8.85546875" defaultRowHeight="15" x14ac:dyDescent="0.25"/>
  <cols>
    <col min="1" max="1" width="5.5703125" style="190" bestFit="1" customWidth="1"/>
    <col min="2" max="2" width="39" style="190" customWidth="1"/>
    <col min="3" max="3" width="33" style="190" customWidth="1"/>
    <col min="4" max="4" width="11" style="190" customWidth="1"/>
    <col min="5" max="5" width="11.42578125" style="190" customWidth="1"/>
    <col min="6" max="6" width="15.85546875" style="190" customWidth="1"/>
    <col min="7" max="7" width="29.28515625" style="190" customWidth="1"/>
    <col min="8" max="13" width="15.85546875" style="190" customWidth="1"/>
    <col min="14" max="14" width="15.7109375" style="168" customWidth="1"/>
    <col min="15" max="15" width="10.28515625" style="168" bestFit="1" customWidth="1"/>
    <col min="16" max="16384" width="8.85546875" style="168"/>
  </cols>
  <sheetData>
    <row r="1" spans="1:14" x14ac:dyDescent="0.25">
      <c r="A1" s="200"/>
      <c r="B1" s="200"/>
      <c r="C1" s="200"/>
      <c r="E1" s="251" t="s">
        <v>83</v>
      </c>
      <c r="F1" s="253" t="s">
        <v>79</v>
      </c>
      <c r="G1" s="254"/>
      <c r="H1" s="257" t="s">
        <v>446</v>
      </c>
      <c r="I1" s="258"/>
      <c r="J1" s="258"/>
      <c r="K1" s="259"/>
      <c r="L1" s="251" t="s">
        <v>12</v>
      </c>
      <c r="M1" s="251" t="s">
        <v>445</v>
      </c>
    </row>
    <row r="2" spans="1:14" ht="45" x14ac:dyDescent="0.25">
      <c r="A2" s="201"/>
      <c r="B2" s="201" t="s">
        <v>1</v>
      </c>
      <c r="C2" s="202" t="s">
        <v>48</v>
      </c>
      <c r="E2" s="252"/>
      <c r="F2" s="255"/>
      <c r="G2" s="256"/>
      <c r="H2" s="183" t="s">
        <v>444</v>
      </c>
      <c r="I2" s="183" t="s">
        <v>443</v>
      </c>
      <c r="J2" s="183" t="s">
        <v>442</v>
      </c>
      <c r="K2" s="183" t="s">
        <v>441</v>
      </c>
      <c r="L2" s="252"/>
      <c r="M2" s="252"/>
    </row>
    <row r="3" spans="1:14" x14ac:dyDescent="0.25">
      <c r="A3" s="203"/>
      <c r="B3" s="203"/>
      <c r="C3" s="203"/>
      <c r="E3" s="182">
        <v>1</v>
      </c>
      <c r="F3" s="260">
        <v>2</v>
      </c>
      <c r="G3" s="261"/>
      <c r="H3" s="182">
        <v>3</v>
      </c>
      <c r="I3" s="182">
        <v>4</v>
      </c>
      <c r="J3" s="182">
        <v>5</v>
      </c>
      <c r="K3" s="182">
        <v>6</v>
      </c>
      <c r="L3" s="182">
        <v>7</v>
      </c>
      <c r="M3" s="182">
        <v>8</v>
      </c>
    </row>
    <row r="4" spans="1:14" x14ac:dyDescent="0.25">
      <c r="A4" s="201"/>
      <c r="B4" s="201"/>
      <c r="C4" s="201"/>
      <c r="E4" s="178" t="s">
        <v>440</v>
      </c>
      <c r="F4" s="246" t="s">
        <v>439</v>
      </c>
      <c r="G4" s="248"/>
      <c r="H4" s="180"/>
      <c r="I4" s="180"/>
      <c r="J4" s="180"/>
      <c r="K4" s="180"/>
      <c r="L4" s="180"/>
      <c r="M4" s="180"/>
    </row>
    <row r="5" spans="1:14" x14ac:dyDescent="0.25">
      <c r="A5" s="201"/>
      <c r="B5" s="201"/>
      <c r="C5" s="201"/>
      <c r="E5" s="174" t="s">
        <v>438</v>
      </c>
      <c r="F5" s="249" t="s">
        <v>437</v>
      </c>
      <c r="G5" s="250"/>
      <c r="H5" s="177">
        <f>CCРСС!G40</f>
        <v>64.290000000000006</v>
      </c>
      <c r="I5" s="176">
        <f>CCРСС!D41+CCРСС!E41</f>
        <v>21413.27</v>
      </c>
      <c r="J5" s="176">
        <f>CCРСС!F41</f>
        <v>126326.21</v>
      </c>
      <c r="K5" s="177">
        <f>CCРСС!G37</f>
        <v>79.37</v>
      </c>
      <c r="L5" s="338">
        <f>SUM(H5:K5)</f>
        <v>147883.14000000001</v>
      </c>
      <c r="M5" s="169" t="s">
        <v>410</v>
      </c>
    </row>
    <row r="6" spans="1:14" ht="30" x14ac:dyDescent="0.25">
      <c r="A6" s="201"/>
      <c r="B6" s="204" t="s">
        <v>518</v>
      </c>
      <c r="C6" s="205">
        <f>C26</f>
        <v>191179.19810880002</v>
      </c>
      <c r="E6" s="174" t="s">
        <v>436</v>
      </c>
      <c r="F6" s="249" t="s">
        <v>435</v>
      </c>
      <c r="G6" s="250"/>
      <c r="H6" s="176">
        <f>H5*1.2</f>
        <v>77.14800000000001</v>
      </c>
      <c r="I6" s="176">
        <f t="shared" ref="I6:K6" si="0">I5*1.2</f>
        <v>25695.923999999999</v>
      </c>
      <c r="J6" s="176">
        <f t="shared" si="0"/>
        <v>151591.45199999999</v>
      </c>
      <c r="K6" s="176">
        <f t="shared" si="0"/>
        <v>95.244</v>
      </c>
      <c r="L6" s="181">
        <f>SUM(H6:K6)</f>
        <v>177459.76799999998</v>
      </c>
      <c r="M6" s="169" t="s">
        <v>410</v>
      </c>
    </row>
    <row r="7" spans="1:14" x14ac:dyDescent="0.25">
      <c r="A7" s="201"/>
      <c r="B7" s="201"/>
      <c r="C7" s="201"/>
      <c r="E7" s="178" t="s">
        <v>450</v>
      </c>
      <c r="F7" s="246" t="s">
        <v>434</v>
      </c>
      <c r="G7" s="247"/>
      <c r="H7" s="247"/>
      <c r="I7" s="248"/>
      <c r="J7" s="180"/>
      <c r="K7" s="180"/>
      <c r="L7" s="180"/>
      <c r="M7" s="179"/>
    </row>
    <row r="8" spans="1:14" ht="27.75" customHeight="1" x14ac:dyDescent="0.25">
      <c r="A8" s="203"/>
      <c r="B8" s="203"/>
      <c r="C8" s="203"/>
      <c r="E8" s="174" t="s">
        <v>470</v>
      </c>
      <c r="F8" s="249" t="s">
        <v>451</v>
      </c>
      <c r="G8" s="250"/>
      <c r="H8" s="176">
        <f>H5</f>
        <v>64.290000000000006</v>
      </c>
      <c r="I8" s="192">
        <v>1243.7420000000002</v>
      </c>
      <c r="J8" s="176"/>
      <c r="K8" s="176"/>
      <c r="L8" s="184">
        <f>SUM(H8:K8)</f>
        <v>1308.0320000000002</v>
      </c>
      <c r="M8" s="169"/>
      <c r="N8" s="191"/>
    </row>
    <row r="9" spans="1:14" ht="27.75" customHeight="1" x14ac:dyDescent="0.25">
      <c r="A9" s="201"/>
      <c r="B9" s="201"/>
      <c r="C9" s="201"/>
      <c r="E9" s="174" t="s">
        <v>471</v>
      </c>
      <c r="F9" s="249" t="s">
        <v>424</v>
      </c>
      <c r="G9" s="250"/>
      <c r="H9" s="185"/>
      <c r="I9" s="185">
        <f>I5-I8</f>
        <v>20169.527999999998</v>
      </c>
      <c r="J9" s="185">
        <f>J5</f>
        <v>126326.21</v>
      </c>
      <c r="K9" s="185">
        <f>K5</f>
        <v>79.37</v>
      </c>
      <c r="L9" s="186">
        <f t="shared" ref="L9:L13" si="1">SUM(H9:K9)</f>
        <v>146575.10800000001</v>
      </c>
      <c r="M9" s="169" t="s">
        <v>410</v>
      </c>
    </row>
    <row r="10" spans="1:14" ht="27.75" customHeight="1" x14ac:dyDescent="0.25">
      <c r="A10" s="201"/>
      <c r="B10" s="206" t="s">
        <v>346</v>
      </c>
      <c r="C10" s="201"/>
      <c r="E10" s="174" t="s">
        <v>472</v>
      </c>
      <c r="F10" s="249" t="s">
        <v>421</v>
      </c>
      <c r="G10" s="250"/>
      <c r="H10" s="185"/>
      <c r="I10" s="185"/>
      <c r="J10" s="185"/>
      <c r="K10" s="185"/>
      <c r="L10" s="186">
        <f t="shared" si="1"/>
        <v>0</v>
      </c>
      <c r="M10" s="169" t="s">
        <v>410</v>
      </c>
    </row>
    <row r="11" spans="1:14" ht="27.75" customHeight="1" x14ac:dyDescent="0.25">
      <c r="A11" s="201"/>
      <c r="B11" s="201"/>
      <c r="C11" s="201"/>
      <c r="E11" s="174" t="s">
        <v>473</v>
      </c>
      <c r="F11" s="249" t="s">
        <v>419</v>
      </c>
      <c r="G11" s="250"/>
      <c r="H11" s="185"/>
      <c r="I11" s="185"/>
      <c r="J11" s="185"/>
      <c r="K11" s="185"/>
      <c r="L11" s="186">
        <f t="shared" si="1"/>
        <v>0</v>
      </c>
      <c r="M11" s="169" t="s">
        <v>410</v>
      </c>
    </row>
    <row r="12" spans="1:14" ht="27.75" customHeight="1" x14ac:dyDescent="0.25">
      <c r="A12" s="207"/>
      <c r="B12" s="262" t="s">
        <v>433</v>
      </c>
      <c r="C12" s="262"/>
      <c r="E12" s="174" t="s">
        <v>474</v>
      </c>
      <c r="F12" s="249" t="s">
        <v>417</v>
      </c>
      <c r="G12" s="250"/>
      <c r="H12" s="185"/>
      <c r="I12" s="185"/>
      <c r="J12" s="185"/>
      <c r="K12" s="185"/>
      <c r="L12" s="186">
        <f t="shared" si="1"/>
        <v>0</v>
      </c>
      <c r="M12" s="169" t="s">
        <v>410</v>
      </c>
    </row>
    <row r="13" spans="1:14" ht="20.25" customHeight="1" x14ac:dyDescent="0.25">
      <c r="A13" s="201"/>
      <c r="B13" s="201"/>
      <c r="C13" s="201"/>
      <c r="E13" s="174" t="s">
        <v>475</v>
      </c>
      <c r="F13" s="249" t="s">
        <v>415</v>
      </c>
      <c r="G13" s="250"/>
      <c r="H13" s="185"/>
      <c r="I13" s="185"/>
      <c r="J13" s="185"/>
      <c r="K13" s="185"/>
      <c r="L13" s="186">
        <f t="shared" si="1"/>
        <v>0</v>
      </c>
      <c r="M13" s="169" t="s">
        <v>410</v>
      </c>
    </row>
    <row r="14" spans="1:14" ht="43.5" customHeight="1" x14ac:dyDescent="0.25">
      <c r="A14" s="201"/>
      <c r="B14" s="263" t="s">
        <v>447</v>
      </c>
      <c r="C14" s="263"/>
      <c r="E14" s="174" t="s">
        <v>476</v>
      </c>
      <c r="F14" s="266" t="s">
        <v>414</v>
      </c>
      <c r="G14" s="267"/>
      <c r="H14" s="173">
        <f>SUM(H8:H13)</f>
        <v>64.290000000000006</v>
      </c>
      <c r="I14" s="173">
        <f>SUM(I8:I13)</f>
        <v>21413.269999999997</v>
      </c>
      <c r="J14" s="173">
        <f t="shared" ref="J14:K14" si="2">SUM(J8:J13)</f>
        <v>126326.21</v>
      </c>
      <c r="K14" s="173">
        <f t="shared" si="2"/>
        <v>79.37</v>
      </c>
      <c r="L14" s="173">
        <f>SUM(L8:L13)</f>
        <v>147883.14000000001</v>
      </c>
      <c r="M14" s="169" t="s">
        <v>410</v>
      </c>
    </row>
    <row r="15" spans="1:14" x14ac:dyDescent="0.25">
      <c r="A15" s="203"/>
      <c r="B15" s="264" t="s">
        <v>7</v>
      </c>
      <c r="C15" s="264"/>
      <c r="E15" s="178" t="s">
        <v>452</v>
      </c>
      <c r="F15" s="246" t="s">
        <v>432</v>
      </c>
      <c r="G15" s="247"/>
      <c r="H15" s="247"/>
      <c r="I15" s="247"/>
      <c r="J15" s="248"/>
      <c r="K15" s="180"/>
      <c r="L15" s="180"/>
      <c r="M15" s="179"/>
    </row>
    <row r="16" spans="1:14" x14ac:dyDescent="0.25">
      <c r="A16" s="201"/>
      <c r="B16" s="201"/>
      <c r="C16" s="201"/>
      <c r="E16" s="174" t="s">
        <v>453</v>
      </c>
      <c r="F16" s="249" t="s">
        <v>451</v>
      </c>
      <c r="G16" s="250"/>
      <c r="H16" s="176">
        <f>H8</f>
        <v>64.290000000000006</v>
      </c>
      <c r="I16" s="176">
        <f t="shared" ref="I16:K16" si="3">I8</f>
        <v>1243.7420000000002</v>
      </c>
      <c r="J16" s="176">
        <f t="shared" si="3"/>
        <v>0</v>
      </c>
      <c r="K16" s="176">
        <f t="shared" si="3"/>
        <v>0</v>
      </c>
      <c r="L16" s="176">
        <f>SUM(H16:K16)</f>
        <v>1308.0320000000002</v>
      </c>
      <c r="M16" s="175">
        <v>100</v>
      </c>
    </row>
    <row r="17" spans="1:13" x14ac:dyDescent="0.25">
      <c r="A17" s="201"/>
      <c r="B17" s="201"/>
      <c r="C17" s="201"/>
      <c r="E17" s="174" t="s">
        <v>454</v>
      </c>
      <c r="F17" s="249" t="s">
        <v>424</v>
      </c>
      <c r="G17" s="250"/>
      <c r="H17" s="176">
        <f>H9*$M$17/100</f>
        <v>0</v>
      </c>
      <c r="I17" s="176">
        <f>I9*$M$17/100</f>
        <v>21742.751183999997</v>
      </c>
      <c r="J17" s="176">
        <f>J9*$M$17/100</f>
        <v>136179.65438000002</v>
      </c>
      <c r="K17" s="176">
        <f t="shared" ref="J17:K17" si="4">K9*$M$17/100</f>
        <v>85.560860000000005</v>
      </c>
      <c r="L17" s="356">
        <f>SUM(H17:K17)</f>
        <v>158007.96642400001</v>
      </c>
      <c r="M17" s="175">
        <v>107.8</v>
      </c>
    </row>
    <row r="18" spans="1:13" ht="30" x14ac:dyDescent="0.25">
      <c r="A18" s="193" t="s">
        <v>8</v>
      </c>
      <c r="B18" s="194" t="s">
        <v>431</v>
      </c>
      <c r="C18" s="195" t="s">
        <v>430</v>
      </c>
      <c r="E18" s="174" t="s">
        <v>455</v>
      </c>
      <c r="F18" s="249" t="s">
        <v>421</v>
      </c>
      <c r="G18" s="250"/>
      <c r="H18" s="176">
        <f>H10*$M$17/100*$M$18/100</f>
        <v>0</v>
      </c>
      <c r="I18" s="176">
        <f t="shared" ref="I18:K18" si="5">I10*$M$17/100*$M$18/100</f>
        <v>0</v>
      </c>
      <c r="J18" s="176">
        <f t="shared" si="5"/>
        <v>0</v>
      </c>
      <c r="K18" s="176">
        <f t="shared" si="5"/>
        <v>0</v>
      </c>
      <c r="L18" s="176">
        <f t="shared" ref="L18:L21" si="6">SUM(H18:K18)</f>
        <v>0</v>
      </c>
      <c r="M18" s="175">
        <v>105.3</v>
      </c>
    </row>
    <row r="19" spans="1:13" x14ac:dyDescent="0.25">
      <c r="A19" s="193">
        <v>1</v>
      </c>
      <c r="B19" s="194">
        <v>2</v>
      </c>
      <c r="C19" s="196">
        <v>3</v>
      </c>
      <c r="E19" s="174" t="s">
        <v>456</v>
      </c>
      <c r="F19" s="245" t="s">
        <v>419</v>
      </c>
      <c r="G19" s="245"/>
      <c r="H19" s="176">
        <f>H11*$M$17/100*$M$18/100*$M$19/100</f>
        <v>0</v>
      </c>
      <c r="I19" s="176">
        <f t="shared" ref="I19:K19" si="7">I11*$M$17/100*$M$18/100*$M$19/100</f>
        <v>0</v>
      </c>
      <c r="J19" s="176">
        <f t="shared" si="7"/>
        <v>0</v>
      </c>
      <c r="K19" s="176">
        <f t="shared" si="7"/>
        <v>0</v>
      </c>
      <c r="L19" s="176">
        <f t="shared" si="6"/>
        <v>0</v>
      </c>
      <c r="M19" s="175">
        <v>104.4</v>
      </c>
    </row>
    <row r="20" spans="1:13" x14ac:dyDescent="0.25">
      <c r="A20" s="193">
        <v>1</v>
      </c>
      <c r="B20" s="208" t="s">
        <v>429</v>
      </c>
      <c r="C20" s="335">
        <f>CCРСС!H41</f>
        <v>147883.14000000001</v>
      </c>
      <c r="D20" s="197"/>
      <c r="E20" s="174" t="s">
        <v>457</v>
      </c>
      <c r="F20" s="245" t="s">
        <v>417</v>
      </c>
      <c r="G20" s="245"/>
      <c r="H20" s="176">
        <f>H12*$M$17/100*$M$18/100*$M$19/100*$M$20/100</f>
        <v>0</v>
      </c>
      <c r="I20" s="176">
        <f t="shared" ref="I20:K20" si="8">I12*$M$17/100*$M$18/100*$M$19/100*$M$20/100</f>
        <v>0</v>
      </c>
      <c r="J20" s="176">
        <f t="shared" si="8"/>
        <v>0</v>
      </c>
      <c r="K20" s="176">
        <f t="shared" si="8"/>
        <v>0</v>
      </c>
      <c r="L20" s="176">
        <f>SUM(H20:K20)</f>
        <v>0</v>
      </c>
      <c r="M20" s="175">
        <v>104.4</v>
      </c>
    </row>
    <row r="21" spans="1:13" x14ac:dyDescent="0.25">
      <c r="A21" s="334" t="s">
        <v>438</v>
      </c>
      <c r="B21" s="208" t="s">
        <v>428</v>
      </c>
      <c r="C21" s="336">
        <f>CCРСС!D41+CCРСС!E41</f>
        <v>21413.27</v>
      </c>
      <c r="D21" s="197"/>
      <c r="E21" s="174" t="s">
        <v>458</v>
      </c>
      <c r="F21" s="245" t="s">
        <v>415</v>
      </c>
      <c r="G21" s="245"/>
      <c r="H21" s="176">
        <f>H13*$M$17/100*$M$18/100*$M$19/100*$M$20/100*$M$21/100</f>
        <v>0</v>
      </c>
      <c r="I21" s="176">
        <f t="shared" ref="I21:K21" si="9">I13*$M$17/100*$M$18/100*$M$19/100*$M$20/100*$M$21/100</f>
        <v>0</v>
      </c>
      <c r="J21" s="176">
        <f t="shared" si="9"/>
        <v>0</v>
      </c>
      <c r="K21" s="176">
        <f t="shared" si="9"/>
        <v>0</v>
      </c>
      <c r="L21" s="176">
        <f t="shared" si="6"/>
        <v>0</v>
      </c>
      <c r="M21" s="175">
        <v>104.4</v>
      </c>
    </row>
    <row r="22" spans="1:13" x14ac:dyDescent="0.25">
      <c r="A22" s="334" t="s">
        <v>436</v>
      </c>
      <c r="B22" s="208" t="s">
        <v>426</v>
      </c>
      <c r="C22" s="335">
        <f>CCРСС!F41</f>
        <v>126326.21</v>
      </c>
      <c r="D22" s="197"/>
      <c r="E22" s="174" t="s">
        <v>459</v>
      </c>
      <c r="F22" s="243" t="s">
        <v>414</v>
      </c>
      <c r="G22" s="243"/>
      <c r="H22" s="187">
        <f t="shared" ref="H22:K22" si="10">SUM(H16:H21)</f>
        <v>64.290000000000006</v>
      </c>
      <c r="I22" s="187">
        <f>SUM(I16:I21)</f>
        <v>22986.493183999999</v>
      </c>
      <c r="J22" s="173">
        <f>SUM(J16:J21)</f>
        <v>136179.65438000002</v>
      </c>
      <c r="K22" s="187">
        <f t="shared" si="10"/>
        <v>85.560860000000005</v>
      </c>
      <c r="L22" s="357">
        <f>SUM(L16:L21)</f>
        <v>159315.99842400002</v>
      </c>
      <c r="M22" s="172"/>
    </row>
    <row r="23" spans="1:13" x14ac:dyDescent="0.25">
      <c r="A23" s="334" t="s">
        <v>513</v>
      </c>
      <c r="B23" s="208" t="s">
        <v>423</v>
      </c>
      <c r="C23" s="335">
        <f>CCРСС!G41</f>
        <v>143.66</v>
      </c>
      <c r="D23" s="197"/>
      <c r="E23" s="178" t="s">
        <v>460</v>
      </c>
      <c r="F23" s="246" t="s">
        <v>427</v>
      </c>
      <c r="G23" s="247"/>
      <c r="H23" s="247"/>
      <c r="I23" s="247"/>
      <c r="J23" s="248"/>
      <c r="K23" s="188"/>
      <c r="L23" s="188"/>
      <c r="M23" s="189"/>
    </row>
    <row r="24" spans="1:13" x14ac:dyDescent="0.25">
      <c r="A24" s="193">
        <v>2</v>
      </c>
      <c r="B24" s="208" t="s">
        <v>420</v>
      </c>
      <c r="C24" s="335">
        <f>CCРСС!H48</f>
        <v>177459.76</v>
      </c>
      <c r="D24" s="197"/>
      <c r="E24" s="174" t="s">
        <v>461</v>
      </c>
      <c r="F24" s="249" t="s">
        <v>451</v>
      </c>
      <c r="G24" s="250"/>
      <c r="H24" s="176">
        <f>H16*1.2</f>
        <v>77.14800000000001</v>
      </c>
      <c r="I24" s="176">
        <f>I16*1.2</f>
        <v>1492.4904000000001</v>
      </c>
      <c r="J24" s="176">
        <f t="shared" ref="J24:K24" si="11">J16*1.2</f>
        <v>0</v>
      </c>
      <c r="K24" s="176">
        <f t="shared" si="11"/>
        <v>0</v>
      </c>
      <c r="L24" s="176">
        <f>SUM(H24:K24)</f>
        <v>1569.6384</v>
      </c>
      <c r="M24" s="175">
        <v>100</v>
      </c>
    </row>
    <row r="25" spans="1:13" x14ac:dyDescent="0.25">
      <c r="A25" s="334" t="s">
        <v>470</v>
      </c>
      <c r="B25" s="208" t="s">
        <v>418</v>
      </c>
      <c r="C25" s="335">
        <f>CCРСС!H45</f>
        <v>29576.62</v>
      </c>
      <c r="E25" s="174" t="s">
        <v>462</v>
      </c>
      <c r="F25" s="245" t="s">
        <v>424</v>
      </c>
      <c r="G25" s="245"/>
      <c r="H25" s="176">
        <f>H17*1.2</f>
        <v>0</v>
      </c>
      <c r="I25" s="176">
        <f>I17*1.2</f>
        <v>26091.301420799995</v>
      </c>
      <c r="J25" s="176">
        <f>J17*1.2</f>
        <v>163415.58525600002</v>
      </c>
      <c r="K25" s="176">
        <f t="shared" ref="J25:K25" si="12">K17*1.2</f>
        <v>102.67303200000001</v>
      </c>
      <c r="L25" s="176">
        <f>SUM(H25:K25)</f>
        <v>189609.55970880002</v>
      </c>
      <c r="M25" s="175">
        <v>107.8</v>
      </c>
    </row>
    <row r="26" spans="1:13" ht="30" x14ac:dyDescent="0.25">
      <c r="A26" s="193">
        <v>3</v>
      </c>
      <c r="B26" s="208" t="s">
        <v>416</v>
      </c>
      <c r="C26" s="209">
        <f>L33</f>
        <v>191179.19810880002</v>
      </c>
      <c r="D26" s="198"/>
      <c r="E26" s="174" t="s">
        <v>463</v>
      </c>
      <c r="F26" s="245" t="s">
        <v>421</v>
      </c>
      <c r="G26" s="245"/>
      <c r="H26" s="176">
        <f>H10*$M$24/100*$M$25/100*$M$26/100*1.2</f>
        <v>0</v>
      </c>
      <c r="I26" s="176">
        <f t="shared" ref="I26:K26" si="13">I10*$M$24/100*$M$25/100*$M$26/100*1.2</f>
        <v>0</v>
      </c>
      <c r="J26" s="176">
        <f t="shared" si="13"/>
        <v>0</v>
      </c>
      <c r="K26" s="176">
        <f t="shared" si="13"/>
        <v>0</v>
      </c>
      <c r="L26" s="176">
        <f t="shared" ref="L26:L28" si="14">SUM(H26:K26)</f>
        <v>0</v>
      </c>
      <c r="M26" s="175">
        <v>105.3</v>
      </c>
    </row>
    <row r="27" spans="1:13" x14ac:dyDescent="0.25">
      <c r="A27" s="201"/>
      <c r="C27" s="201"/>
      <c r="E27" s="174" t="s">
        <v>464</v>
      </c>
      <c r="F27" s="245" t="s">
        <v>419</v>
      </c>
      <c r="G27" s="245"/>
      <c r="H27" s="176">
        <f>H11*$M$24/100*$M$25/100*$M$26/100*$M$27/100*1.2</f>
        <v>0</v>
      </c>
      <c r="I27" s="176">
        <f t="shared" ref="I27:K27" si="15">I11*$M$24/100*$M$25/100*$M$26/100*$M$27/100*1.2</f>
        <v>0</v>
      </c>
      <c r="J27" s="176">
        <f t="shared" si="15"/>
        <v>0</v>
      </c>
      <c r="K27" s="176">
        <f t="shared" si="15"/>
        <v>0</v>
      </c>
      <c r="L27" s="176">
        <f t="shared" si="14"/>
        <v>0</v>
      </c>
      <c r="M27" s="175">
        <v>104.4</v>
      </c>
    </row>
    <row r="28" spans="1:13" ht="36.75" customHeight="1" x14ac:dyDescent="0.25">
      <c r="A28" s="265" t="s">
        <v>413</v>
      </c>
      <c r="B28" s="265"/>
      <c r="C28" s="265"/>
      <c r="E28" s="174" t="s">
        <v>465</v>
      </c>
      <c r="F28" s="245" t="s">
        <v>417</v>
      </c>
      <c r="G28" s="245"/>
      <c r="H28" s="176">
        <f>H12*$M$24/100*$M$25/100*$M$26/100*$M$27/100*$M$28/100*1.2</f>
        <v>0</v>
      </c>
      <c r="I28" s="176">
        <f t="shared" ref="I28:K28" si="16">I12*$M$24/100*$M$25/100*$M$26/100*$M$27/100*$M$28/100*1.2</f>
        <v>0</v>
      </c>
      <c r="J28" s="176">
        <f t="shared" si="16"/>
        <v>0</v>
      </c>
      <c r="K28" s="176">
        <f t="shared" si="16"/>
        <v>0</v>
      </c>
      <c r="L28" s="176">
        <f t="shared" si="14"/>
        <v>0</v>
      </c>
      <c r="M28" s="175">
        <v>104.4</v>
      </c>
    </row>
    <row r="29" spans="1:13" x14ac:dyDescent="0.25">
      <c r="E29" s="174" t="s">
        <v>466</v>
      </c>
      <c r="F29" s="245" t="s">
        <v>415</v>
      </c>
      <c r="G29" s="245"/>
      <c r="H29" s="176">
        <f>H13*$M$24/100*$M$25/100*$M$26/100*$M$27/100*$M$28/100*$M$29/100*1.2</f>
        <v>0</v>
      </c>
      <c r="I29" s="176">
        <f t="shared" ref="I29:K29" si="17">I13*$M$24/100*$M$25/100*$M$26/100*$M$27/100*$M$28/100*$M$29/100*1.2</f>
        <v>0</v>
      </c>
      <c r="J29" s="176">
        <f>J13*$M$24/100*$M$25/100*$M$26/100*$M$27/100*$M$28/100*$M$29/100*1.2</f>
        <v>0</v>
      </c>
      <c r="K29" s="176">
        <f t="shared" si="17"/>
        <v>0</v>
      </c>
      <c r="L29" s="176">
        <f>SUM(H29:K29)</f>
        <v>0</v>
      </c>
      <c r="M29" s="175">
        <v>104.4</v>
      </c>
    </row>
    <row r="30" spans="1:13" x14ac:dyDescent="0.25">
      <c r="E30" s="174" t="s">
        <v>467</v>
      </c>
      <c r="F30" s="243" t="s">
        <v>414</v>
      </c>
      <c r="G30" s="243"/>
      <c r="H30" s="173">
        <f>SUM(H24:H29)</f>
        <v>77.14800000000001</v>
      </c>
      <c r="I30" s="173">
        <f t="shared" ref="I30:L30" si="18">SUM(I24:I29)</f>
        <v>27583.791820799994</v>
      </c>
      <c r="J30" s="173">
        <f t="shared" si="18"/>
        <v>163415.58525600002</v>
      </c>
      <c r="K30" s="173">
        <f t="shared" si="18"/>
        <v>102.67303200000001</v>
      </c>
      <c r="L30" s="173">
        <f t="shared" si="18"/>
        <v>191179.19810880002</v>
      </c>
      <c r="M30" s="172"/>
    </row>
    <row r="31" spans="1:13" ht="15" customHeight="1" x14ac:dyDescent="0.25">
      <c r="E31" s="178" t="s">
        <v>468</v>
      </c>
      <c r="F31" s="337" t="s">
        <v>469</v>
      </c>
      <c r="G31" s="337"/>
      <c r="H31" s="337"/>
      <c r="I31" s="337"/>
      <c r="J31" s="337"/>
      <c r="K31" s="337"/>
      <c r="L31" s="337"/>
      <c r="M31" s="337"/>
    </row>
    <row r="32" spans="1:13" x14ac:dyDescent="0.25">
      <c r="C32" s="199"/>
      <c r="E32" s="171" t="s">
        <v>425</v>
      </c>
      <c r="F32" s="244" t="s">
        <v>412</v>
      </c>
      <c r="G32" s="244"/>
      <c r="H32" s="170">
        <f>H22</f>
        <v>64.290000000000006</v>
      </c>
      <c r="I32" s="170">
        <f t="shared" ref="I32" si="19">I22</f>
        <v>22986.493183999999</v>
      </c>
      <c r="J32" s="170">
        <f>J22</f>
        <v>136179.65438000002</v>
      </c>
      <c r="K32" s="170">
        <f>K22</f>
        <v>85.560860000000005</v>
      </c>
      <c r="L32" s="170">
        <f>L22</f>
        <v>159315.99842400002</v>
      </c>
      <c r="M32" s="169" t="s">
        <v>410</v>
      </c>
    </row>
    <row r="33" spans="5:13" x14ac:dyDescent="0.25">
      <c r="E33" s="171" t="s">
        <v>422</v>
      </c>
      <c r="F33" s="244" t="s">
        <v>411</v>
      </c>
      <c r="G33" s="244"/>
      <c r="H33" s="170">
        <f>H30</f>
        <v>77.14800000000001</v>
      </c>
      <c r="I33" s="170">
        <f t="shared" ref="I33:K33" si="20">I30</f>
        <v>27583.791820799994</v>
      </c>
      <c r="J33" s="170">
        <f t="shared" si="20"/>
        <v>163415.58525600002</v>
      </c>
      <c r="K33" s="170">
        <f t="shared" si="20"/>
        <v>102.67303200000001</v>
      </c>
      <c r="L33" s="170">
        <f>SUM(H33:K33)</f>
        <v>191179.19810880002</v>
      </c>
      <c r="M33" s="169" t="s">
        <v>410</v>
      </c>
    </row>
    <row r="35" spans="5:13" ht="15" customHeight="1" x14ac:dyDescent="0.25"/>
    <row r="36" spans="5:13" ht="15" customHeight="1" x14ac:dyDescent="0.25"/>
    <row r="37" spans="5:13" ht="14.25" customHeight="1" x14ac:dyDescent="0.25"/>
    <row r="39" spans="5:13" ht="14.25" customHeight="1" x14ac:dyDescent="0.25"/>
    <row r="41" spans="5:13" ht="14.25" customHeight="1" x14ac:dyDescent="0.25"/>
    <row r="43" spans="5:13" ht="14.25" customHeight="1" x14ac:dyDescent="0.25"/>
    <row r="44" spans="5:13" ht="15" customHeight="1" x14ac:dyDescent="0.25"/>
    <row r="45" spans="5:13" ht="15" customHeight="1" x14ac:dyDescent="0.25"/>
    <row r="46" spans="5:13" ht="15" customHeight="1" x14ac:dyDescent="0.25"/>
    <row r="47" spans="5:13" ht="15" customHeight="1" x14ac:dyDescent="0.25"/>
    <row r="48" spans="5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40">
    <mergeCell ref="F8:G8"/>
    <mergeCell ref="B12:C12"/>
    <mergeCell ref="B14:C14"/>
    <mergeCell ref="B15:C15"/>
    <mergeCell ref="A28:C28"/>
    <mergeCell ref="F9:G9"/>
    <mergeCell ref="F10:G10"/>
    <mergeCell ref="F11:G11"/>
    <mergeCell ref="F12:G12"/>
    <mergeCell ref="F13:G13"/>
    <mergeCell ref="F14:G14"/>
    <mergeCell ref="F15:J15"/>
    <mergeCell ref="F16:G16"/>
    <mergeCell ref="F17:G17"/>
    <mergeCell ref="F18:G18"/>
    <mergeCell ref="F19:G19"/>
    <mergeCell ref="F3:G3"/>
    <mergeCell ref="F4:G4"/>
    <mergeCell ref="F5:G5"/>
    <mergeCell ref="F6:G6"/>
    <mergeCell ref="F7:I7"/>
    <mergeCell ref="E1:E2"/>
    <mergeCell ref="F1:G2"/>
    <mergeCell ref="H1:K1"/>
    <mergeCell ref="L1:L2"/>
    <mergeCell ref="M1:M2"/>
    <mergeCell ref="F20:G20"/>
    <mergeCell ref="F21:G21"/>
    <mergeCell ref="F22:G22"/>
    <mergeCell ref="F23:J23"/>
    <mergeCell ref="F24:G24"/>
    <mergeCell ref="F30:G30"/>
    <mergeCell ref="F31:M31"/>
    <mergeCell ref="F32:G32"/>
    <mergeCell ref="F33:G33"/>
    <mergeCell ref="F25:G25"/>
    <mergeCell ref="F26:G26"/>
    <mergeCell ref="F27:G27"/>
    <mergeCell ref="F28:G28"/>
    <mergeCell ref="F29:G29"/>
  </mergeCells>
  <phoneticPr fontId="3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zoomScale="80" zoomScaleNormal="80" workbookViewId="0">
      <selection activeCell="B18" sqref="B18:G18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7" width="14" style="2" customWidth="1"/>
    <col min="8" max="8" width="14.28515625" style="2" customWidth="1"/>
    <col min="9" max="9" width="6.5703125" style="2" customWidth="1"/>
    <col min="10" max="10" width="10.85546875" style="3" customWidth="1"/>
    <col min="11" max="16384" width="9.140625" style="2"/>
  </cols>
  <sheetData>
    <row r="1" spans="1:10" customFormat="1" ht="15" x14ac:dyDescent="0.25">
      <c r="H1" s="5" t="s">
        <v>0</v>
      </c>
    </row>
    <row r="2" spans="1:10" customFormat="1" ht="15" x14ac:dyDescent="0.25">
      <c r="A2" s="6"/>
      <c r="B2" s="6"/>
      <c r="C2" s="7"/>
      <c r="D2" s="7"/>
      <c r="E2" s="7"/>
      <c r="F2" s="7"/>
      <c r="G2" s="7"/>
      <c r="H2" s="5"/>
    </row>
    <row r="3" spans="1:10" customFormat="1" ht="15" x14ac:dyDescent="0.25">
      <c r="A3" s="6"/>
      <c r="B3" s="6"/>
      <c r="C3" s="7"/>
      <c r="D3" s="7"/>
      <c r="E3" s="7"/>
      <c r="F3" s="7"/>
      <c r="G3" s="7"/>
      <c r="H3" s="5"/>
    </row>
    <row r="4" spans="1:10" customFormat="1" ht="15" x14ac:dyDescent="0.25">
      <c r="A4" s="6"/>
      <c r="B4" s="6" t="s">
        <v>1</v>
      </c>
      <c r="C4" s="268" t="s">
        <v>48</v>
      </c>
      <c r="D4" s="268"/>
      <c r="E4" s="268"/>
      <c r="F4" s="268"/>
      <c r="G4" s="268"/>
      <c r="H4" s="7"/>
      <c r="J4" s="8" t="s">
        <v>2</v>
      </c>
    </row>
    <row r="5" spans="1:10" customFormat="1" ht="10.5" customHeight="1" x14ac:dyDescent="0.25">
      <c r="A5" s="6"/>
      <c r="B5" s="6"/>
      <c r="C5" s="269" t="s">
        <v>4</v>
      </c>
      <c r="D5" s="269"/>
      <c r="E5" s="269"/>
      <c r="F5" s="269"/>
      <c r="G5" s="269"/>
      <c r="H5" s="7"/>
    </row>
    <row r="6" spans="1:10" customFormat="1" ht="17.25" customHeight="1" x14ac:dyDescent="0.25">
      <c r="A6" s="6"/>
      <c r="B6" s="7" t="s">
        <v>514</v>
      </c>
      <c r="C6" s="9"/>
      <c r="D6" s="9"/>
      <c r="E6" s="9"/>
      <c r="F6" s="9"/>
      <c r="G6" s="9"/>
      <c r="H6" s="7"/>
    </row>
    <row r="7" spans="1:10" customFormat="1" ht="17.25" customHeight="1" x14ac:dyDescent="0.25">
      <c r="A7" s="6"/>
      <c r="B7" s="6"/>
      <c r="C7" s="9"/>
      <c r="D7" s="9"/>
      <c r="E7" s="9"/>
      <c r="F7" s="9"/>
      <c r="G7" s="9"/>
      <c r="H7" s="7"/>
    </row>
    <row r="8" spans="1:10" customFormat="1" ht="17.25" customHeight="1" x14ac:dyDescent="0.25">
      <c r="A8" s="6"/>
      <c r="B8" s="10" t="s">
        <v>409</v>
      </c>
      <c r="C8" s="9"/>
      <c r="D8" s="9"/>
      <c r="E8" s="9"/>
      <c r="F8" s="9"/>
      <c r="G8" s="9"/>
      <c r="H8" s="7"/>
    </row>
    <row r="9" spans="1:10" customFormat="1" ht="17.25" customHeight="1" x14ac:dyDescent="0.25">
      <c r="A9" s="6"/>
      <c r="B9" s="1" t="s">
        <v>5</v>
      </c>
      <c r="D9" s="5"/>
      <c r="E9" s="9"/>
      <c r="F9" s="9"/>
      <c r="G9" s="9"/>
      <c r="H9" s="7"/>
    </row>
    <row r="10" spans="1:10" customFormat="1" ht="17.25" customHeight="1" x14ac:dyDescent="0.25">
      <c r="A10" s="6"/>
      <c r="B10" s="6"/>
      <c r="C10" s="270"/>
      <c r="D10" s="270"/>
      <c r="E10" s="270"/>
      <c r="F10" s="270"/>
      <c r="G10" s="270"/>
      <c r="H10" s="7"/>
    </row>
    <row r="11" spans="1:10" customFormat="1" ht="11.25" customHeight="1" x14ac:dyDescent="0.25">
      <c r="A11" s="11"/>
      <c r="B11" s="11"/>
      <c r="C11" s="269" t="s">
        <v>6</v>
      </c>
      <c r="D11" s="269"/>
      <c r="E11" s="269"/>
      <c r="F11" s="269"/>
      <c r="G11" s="269"/>
      <c r="H11" s="12"/>
    </row>
    <row r="12" spans="1:10" customFormat="1" ht="11.25" customHeight="1" x14ac:dyDescent="0.25">
      <c r="A12" s="11"/>
      <c r="B12" s="11"/>
      <c r="C12" s="9"/>
      <c r="D12" s="9"/>
      <c r="E12" s="9"/>
      <c r="F12" s="9"/>
      <c r="G12" s="9"/>
      <c r="H12" s="12"/>
    </row>
    <row r="13" spans="1:10" customFormat="1" ht="18" x14ac:dyDescent="0.25">
      <c r="A13" s="11"/>
      <c r="B13" s="271" t="s">
        <v>405</v>
      </c>
      <c r="C13" s="271"/>
      <c r="D13" s="271"/>
      <c r="E13" s="271"/>
      <c r="F13" s="271"/>
      <c r="G13" s="271"/>
      <c r="H13" s="12"/>
    </row>
    <row r="14" spans="1:10" customFormat="1" ht="11.25" customHeight="1" x14ac:dyDescent="0.25">
      <c r="A14" s="11"/>
      <c r="B14" s="11"/>
      <c r="C14" s="9"/>
      <c r="D14" s="9"/>
      <c r="E14" s="9"/>
      <c r="F14" s="9"/>
      <c r="G14" s="9"/>
      <c r="H14" s="12"/>
    </row>
    <row r="15" spans="1:10" customFormat="1" ht="29.25" customHeight="1" x14ac:dyDescent="0.25">
      <c r="A15" s="13"/>
      <c r="B15" s="272" t="s">
        <v>406</v>
      </c>
      <c r="C15" s="272"/>
      <c r="D15" s="272"/>
      <c r="E15" s="272"/>
      <c r="F15" s="272"/>
      <c r="G15" s="272"/>
      <c r="H15" s="14"/>
    </row>
    <row r="16" spans="1:10" customFormat="1" ht="13.5" customHeight="1" x14ac:dyDescent="0.25">
      <c r="A16" s="15"/>
      <c r="B16" s="273" t="s">
        <v>7</v>
      </c>
      <c r="C16" s="273"/>
      <c r="D16" s="273"/>
      <c r="E16" s="273"/>
      <c r="F16" s="273"/>
      <c r="G16" s="273"/>
      <c r="H16" s="16"/>
      <c r="I16" s="36"/>
    </row>
    <row r="17" spans="1:9" customFormat="1" ht="9.75" customHeight="1" x14ac:dyDescent="0.25">
      <c r="A17" s="6"/>
      <c r="B17" s="6"/>
      <c r="C17" s="7"/>
      <c r="D17" s="17"/>
      <c r="E17" s="17"/>
      <c r="F17" s="17"/>
      <c r="G17" s="18"/>
      <c r="H17" s="18"/>
      <c r="I17" s="36"/>
    </row>
    <row r="18" spans="1:9" customFormat="1" ht="15" x14ac:dyDescent="0.25">
      <c r="A18" s="19"/>
      <c r="B18" s="274" t="s">
        <v>47</v>
      </c>
      <c r="C18" s="274"/>
      <c r="D18" s="274"/>
      <c r="E18" s="274"/>
      <c r="F18" s="274"/>
      <c r="G18" s="274"/>
      <c r="H18" s="9"/>
      <c r="I18" s="36"/>
    </row>
    <row r="19" spans="1:9" customFormat="1" ht="9.75" customHeight="1" x14ac:dyDescent="0.25">
      <c r="A19" s="6"/>
      <c r="B19" s="6"/>
      <c r="C19" s="7"/>
      <c r="D19" s="9"/>
      <c r="E19" s="9"/>
      <c r="F19" s="9"/>
      <c r="G19" s="9"/>
      <c r="H19" s="9"/>
      <c r="I19" s="36"/>
    </row>
    <row r="20" spans="1:9" customFormat="1" ht="16.5" customHeight="1" x14ac:dyDescent="0.25">
      <c r="A20" s="275" t="s">
        <v>8</v>
      </c>
      <c r="B20" s="275" t="s">
        <v>9</v>
      </c>
      <c r="C20" s="278" t="s">
        <v>10</v>
      </c>
      <c r="D20" s="281" t="s">
        <v>11</v>
      </c>
      <c r="E20" s="281"/>
      <c r="F20" s="281"/>
      <c r="G20" s="281"/>
      <c r="H20" s="281" t="s">
        <v>12</v>
      </c>
      <c r="I20" s="36"/>
    </row>
    <row r="21" spans="1:9" customFormat="1" ht="50.25" customHeight="1" x14ac:dyDescent="0.25">
      <c r="A21" s="276"/>
      <c r="B21" s="276"/>
      <c r="C21" s="279"/>
      <c r="D21" s="278" t="s">
        <v>13</v>
      </c>
      <c r="E21" s="278" t="s">
        <v>14</v>
      </c>
      <c r="F21" s="278" t="s">
        <v>15</v>
      </c>
      <c r="G21" s="282" t="s">
        <v>16</v>
      </c>
      <c r="H21" s="281"/>
      <c r="I21" s="37"/>
    </row>
    <row r="22" spans="1:9" customFormat="1" ht="3.75" customHeight="1" x14ac:dyDescent="0.25">
      <c r="A22" s="277"/>
      <c r="B22" s="277"/>
      <c r="C22" s="280"/>
      <c r="D22" s="280"/>
      <c r="E22" s="280"/>
      <c r="F22" s="280"/>
      <c r="G22" s="283"/>
      <c r="H22" s="281"/>
      <c r="I22" s="37"/>
    </row>
    <row r="23" spans="1:9" customFormat="1" ht="15" x14ac:dyDescent="0.25">
      <c r="A23" s="20">
        <v>1</v>
      </c>
      <c r="B23" s="20">
        <v>2</v>
      </c>
      <c r="C23" s="21">
        <v>3</v>
      </c>
      <c r="D23" s="21">
        <v>4</v>
      </c>
      <c r="E23" s="21">
        <v>5</v>
      </c>
      <c r="F23" s="21">
        <v>6</v>
      </c>
      <c r="G23" s="21">
        <v>7</v>
      </c>
      <c r="H23" s="21">
        <v>8</v>
      </c>
      <c r="I23" s="37"/>
    </row>
    <row r="24" spans="1:9" customFormat="1" ht="15" x14ac:dyDescent="0.25">
      <c r="A24" s="284" t="s">
        <v>17</v>
      </c>
      <c r="B24" s="285"/>
      <c r="C24" s="285"/>
      <c r="D24" s="285"/>
      <c r="E24" s="285"/>
      <c r="F24" s="285"/>
      <c r="G24" s="285"/>
      <c r="H24" s="286"/>
      <c r="I24" s="37"/>
    </row>
    <row r="25" spans="1:9" customFormat="1" ht="15" x14ac:dyDescent="0.25">
      <c r="A25" s="20" t="s">
        <v>18</v>
      </c>
      <c r="B25" s="22" t="s">
        <v>401</v>
      </c>
      <c r="C25" s="23" t="s">
        <v>46</v>
      </c>
      <c r="D25" s="24"/>
      <c r="E25" s="24"/>
      <c r="F25" s="24"/>
      <c r="G25" s="25">
        <v>1.77</v>
      </c>
      <c r="H25" s="25">
        <v>1.77</v>
      </c>
      <c r="I25" s="38"/>
    </row>
    <row r="26" spans="1:9" customFormat="1" ht="15" x14ac:dyDescent="0.25">
      <c r="A26" s="26"/>
      <c r="B26" s="287" t="s">
        <v>19</v>
      </c>
      <c r="C26" s="288"/>
      <c r="D26" s="27"/>
      <c r="E26" s="27"/>
      <c r="F26" s="28"/>
      <c r="G26" s="29">
        <v>1.77</v>
      </c>
      <c r="H26" s="29">
        <v>1.77</v>
      </c>
      <c r="I26" s="38"/>
    </row>
    <row r="27" spans="1:9" customFormat="1" ht="15" x14ac:dyDescent="0.25">
      <c r="A27" s="284" t="s">
        <v>20</v>
      </c>
      <c r="B27" s="285"/>
      <c r="C27" s="285"/>
      <c r="D27" s="285"/>
      <c r="E27" s="285"/>
      <c r="F27" s="285"/>
      <c r="G27" s="285"/>
      <c r="H27" s="286"/>
      <c r="I27" s="38"/>
    </row>
    <row r="28" spans="1:9" customFormat="1" ht="15" x14ac:dyDescent="0.25">
      <c r="A28" s="20" t="s">
        <v>32</v>
      </c>
      <c r="B28" s="22" t="s">
        <v>402</v>
      </c>
      <c r="C28" s="23" t="s">
        <v>516</v>
      </c>
      <c r="D28" s="30">
        <v>13244.76</v>
      </c>
      <c r="E28" s="30">
        <v>8168.51</v>
      </c>
      <c r="F28" s="30">
        <v>126326.21</v>
      </c>
      <c r="G28" s="24"/>
      <c r="H28" s="30">
        <v>147739.48000000001</v>
      </c>
      <c r="I28" s="38"/>
    </row>
    <row r="29" spans="1:9" customFormat="1" ht="15" x14ac:dyDescent="0.25">
      <c r="A29" s="26"/>
      <c r="B29" s="287" t="s">
        <v>22</v>
      </c>
      <c r="C29" s="288"/>
      <c r="D29" s="31">
        <v>13244.76</v>
      </c>
      <c r="E29" s="31">
        <v>8168.51</v>
      </c>
      <c r="F29" s="32">
        <v>126326.21</v>
      </c>
      <c r="G29" s="28"/>
      <c r="H29" s="32">
        <v>147739.48000000001</v>
      </c>
      <c r="I29" s="38"/>
    </row>
    <row r="30" spans="1:9" customFormat="1" ht="15" x14ac:dyDescent="0.25">
      <c r="A30" s="284" t="s">
        <v>23</v>
      </c>
      <c r="B30" s="285"/>
      <c r="C30" s="285"/>
      <c r="D30" s="285"/>
      <c r="E30" s="285"/>
      <c r="F30" s="285"/>
      <c r="G30" s="285"/>
      <c r="H30" s="286"/>
      <c r="I30" s="38"/>
    </row>
    <row r="31" spans="1:9" customFormat="1" ht="15" x14ac:dyDescent="0.25">
      <c r="A31" s="26"/>
      <c r="B31" s="289" t="s">
        <v>24</v>
      </c>
      <c r="C31" s="290"/>
      <c r="D31" s="31">
        <v>13244.76</v>
      </c>
      <c r="E31" s="31">
        <v>8168.51</v>
      </c>
      <c r="F31" s="32">
        <v>126326.21</v>
      </c>
      <c r="G31" s="29">
        <v>1.77</v>
      </c>
      <c r="H31" s="32">
        <v>147741.25</v>
      </c>
      <c r="I31" s="38"/>
    </row>
    <row r="32" spans="1:9" customFormat="1" ht="15" x14ac:dyDescent="0.25">
      <c r="A32" s="284" t="s">
        <v>25</v>
      </c>
      <c r="B32" s="285"/>
      <c r="C32" s="285"/>
      <c r="D32" s="285"/>
      <c r="E32" s="285"/>
      <c r="F32" s="285"/>
      <c r="G32" s="285"/>
      <c r="H32" s="286"/>
      <c r="I32" s="38"/>
    </row>
    <row r="33" spans="1:9" customFormat="1" ht="15" x14ac:dyDescent="0.25">
      <c r="A33" s="26"/>
      <c r="B33" s="289" t="s">
        <v>26</v>
      </c>
      <c r="C33" s="290"/>
      <c r="D33" s="31">
        <v>13244.76</v>
      </c>
      <c r="E33" s="31">
        <v>8168.51</v>
      </c>
      <c r="F33" s="32">
        <v>126326.21</v>
      </c>
      <c r="G33" s="29">
        <v>1.77</v>
      </c>
      <c r="H33" s="32">
        <v>147741.25</v>
      </c>
      <c r="I33" s="38"/>
    </row>
    <row r="34" spans="1:9" customFormat="1" ht="15" x14ac:dyDescent="0.25">
      <c r="A34" s="284" t="s">
        <v>27</v>
      </c>
      <c r="B34" s="285"/>
      <c r="C34" s="285"/>
      <c r="D34" s="285"/>
      <c r="E34" s="285"/>
      <c r="F34" s="285"/>
      <c r="G34" s="285"/>
      <c r="H34" s="286"/>
      <c r="I34" s="38"/>
    </row>
    <row r="35" spans="1:9" customFormat="1" ht="15" x14ac:dyDescent="0.25">
      <c r="A35" s="20" t="s">
        <v>28</v>
      </c>
      <c r="B35" s="22" t="s">
        <v>403</v>
      </c>
      <c r="C35" s="23" t="s">
        <v>448</v>
      </c>
      <c r="D35" s="24"/>
      <c r="E35" s="24"/>
      <c r="F35" s="24"/>
      <c r="G35" s="33">
        <v>77.599999999999994</v>
      </c>
      <c r="H35" s="33">
        <v>77.599999999999994</v>
      </c>
      <c r="I35" s="38"/>
    </row>
    <row r="36" spans="1:9" customFormat="1" ht="15" x14ac:dyDescent="0.25">
      <c r="A36" s="26"/>
      <c r="B36" s="287" t="s">
        <v>29</v>
      </c>
      <c r="C36" s="288"/>
      <c r="D36" s="27"/>
      <c r="E36" s="27"/>
      <c r="F36" s="28"/>
      <c r="G36" s="34">
        <v>77.599999999999994</v>
      </c>
      <c r="H36" s="34">
        <v>77.599999999999994</v>
      </c>
      <c r="I36" s="38"/>
    </row>
    <row r="37" spans="1:9" customFormat="1" ht="15" x14ac:dyDescent="0.25">
      <c r="A37" s="26"/>
      <c r="B37" s="289" t="s">
        <v>30</v>
      </c>
      <c r="C37" s="290"/>
      <c r="D37" s="31">
        <v>13244.76</v>
      </c>
      <c r="E37" s="31">
        <v>8168.51</v>
      </c>
      <c r="F37" s="32">
        <v>126326.21</v>
      </c>
      <c r="G37" s="29">
        <v>79.37</v>
      </c>
      <c r="H37" s="32">
        <v>147818.85</v>
      </c>
      <c r="I37" s="38"/>
    </row>
    <row r="38" spans="1:9" customFormat="1" ht="66.75" customHeight="1" x14ac:dyDescent="0.25">
      <c r="A38" s="284" t="s">
        <v>31</v>
      </c>
      <c r="B38" s="285"/>
      <c r="C38" s="285"/>
      <c r="D38" s="285"/>
      <c r="E38" s="285"/>
      <c r="F38" s="285"/>
      <c r="G38" s="285"/>
      <c r="H38" s="286"/>
      <c r="I38" s="38"/>
    </row>
    <row r="39" spans="1:9" customFormat="1" ht="15" x14ac:dyDescent="0.25">
      <c r="A39" s="20" t="s">
        <v>21</v>
      </c>
      <c r="B39" s="22" t="s">
        <v>404</v>
      </c>
      <c r="C39" s="23" t="s">
        <v>515</v>
      </c>
      <c r="D39" s="24"/>
      <c r="E39" s="24"/>
      <c r="F39" s="24"/>
      <c r="G39" s="25">
        <v>64.290000000000006</v>
      </c>
      <c r="H39" s="25">
        <v>64.290000000000006</v>
      </c>
      <c r="I39" s="38"/>
    </row>
    <row r="40" spans="1:9" customFormat="1" ht="24.75" customHeight="1" x14ac:dyDescent="0.25">
      <c r="A40" s="26"/>
      <c r="B40" s="287" t="s">
        <v>33</v>
      </c>
      <c r="C40" s="288"/>
      <c r="D40" s="27"/>
      <c r="E40" s="27"/>
      <c r="F40" s="28"/>
      <c r="G40" s="29">
        <v>64.290000000000006</v>
      </c>
      <c r="H40" s="29">
        <v>64.290000000000006</v>
      </c>
      <c r="I40" s="38"/>
    </row>
    <row r="41" spans="1:9" customFormat="1" ht="15" x14ac:dyDescent="0.25">
      <c r="A41" s="26"/>
      <c r="B41" s="289" t="s">
        <v>34</v>
      </c>
      <c r="C41" s="290"/>
      <c r="D41" s="31">
        <v>13244.76</v>
      </c>
      <c r="E41" s="31">
        <v>8168.51</v>
      </c>
      <c r="F41" s="32">
        <v>126326.21</v>
      </c>
      <c r="G41" s="29">
        <v>143.66</v>
      </c>
      <c r="H41" s="32">
        <v>147883.14000000001</v>
      </c>
      <c r="I41" s="38"/>
    </row>
    <row r="42" spans="1:9" customFormat="1" ht="15" x14ac:dyDescent="0.25">
      <c r="A42" s="284" t="s">
        <v>35</v>
      </c>
      <c r="B42" s="285"/>
      <c r="C42" s="285"/>
      <c r="D42" s="285"/>
      <c r="E42" s="285"/>
      <c r="F42" s="285"/>
      <c r="G42" s="285"/>
      <c r="H42" s="286"/>
      <c r="I42" s="38"/>
    </row>
    <row r="43" spans="1:9" customFormat="1" ht="15" x14ac:dyDescent="0.25">
      <c r="A43" s="26"/>
      <c r="B43" s="289" t="s">
        <v>36</v>
      </c>
      <c r="C43" s="290"/>
      <c r="D43" s="31">
        <v>13244.76</v>
      </c>
      <c r="E43" s="31">
        <v>8168.51</v>
      </c>
      <c r="F43" s="32">
        <v>126326.21</v>
      </c>
      <c r="G43" s="29">
        <v>143.66</v>
      </c>
      <c r="H43" s="32">
        <v>147883.14000000001</v>
      </c>
      <c r="I43" s="38"/>
    </row>
    <row r="44" spans="1:9" customFormat="1" ht="15" x14ac:dyDescent="0.25">
      <c r="A44" s="284" t="s">
        <v>37</v>
      </c>
      <c r="B44" s="285"/>
      <c r="C44" s="285"/>
      <c r="D44" s="285"/>
      <c r="E44" s="285"/>
      <c r="F44" s="285"/>
      <c r="G44" s="285"/>
      <c r="H44" s="286"/>
      <c r="I44" s="38"/>
    </row>
    <row r="45" spans="1:9" customFormat="1" ht="14.25" customHeight="1" x14ac:dyDescent="0.25">
      <c r="A45" s="20" t="s">
        <v>45</v>
      </c>
      <c r="B45" s="22" t="s">
        <v>38</v>
      </c>
      <c r="C45" s="23" t="s">
        <v>39</v>
      </c>
      <c r="D45" s="30">
        <f>D43*0.2</f>
        <v>2648.9520000000002</v>
      </c>
      <c r="E45" s="35">
        <f>E43*0.2</f>
        <v>1633.7020000000002</v>
      </c>
      <c r="F45" s="30">
        <v>25265.24</v>
      </c>
      <c r="G45" s="25">
        <v>28.73</v>
      </c>
      <c r="H45" s="35">
        <v>29576.62</v>
      </c>
      <c r="I45" s="38"/>
    </row>
    <row r="46" spans="1:9" customFormat="1" ht="18.75" hidden="1" customHeight="1" x14ac:dyDescent="0.25">
      <c r="A46" s="20"/>
      <c r="B46" s="22"/>
      <c r="C46" s="23"/>
      <c r="D46" s="30">
        <f>D43+D45</f>
        <v>15893.712</v>
      </c>
      <c r="E46" s="30">
        <f>E43+E45</f>
        <v>9802.2119999999995</v>
      </c>
      <c r="F46" s="30">
        <f>F43+F45</f>
        <v>151591.45000000001</v>
      </c>
      <c r="G46" s="25">
        <f>G43+G45</f>
        <v>172.39</v>
      </c>
      <c r="H46" s="30">
        <f>H43+H45</f>
        <v>177459.76</v>
      </c>
      <c r="I46" s="38"/>
    </row>
    <row r="47" spans="1:9" customFormat="1" ht="15" x14ac:dyDescent="0.25">
      <c r="A47" s="26"/>
      <c r="B47" s="287" t="s">
        <v>40</v>
      </c>
      <c r="C47" s="288"/>
      <c r="D47" s="30">
        <f>D44+D46</f>
        <v>15893.712</v>
      </c>
      <c r="E47" s="30">
        <f>E44+E46</f>
        <v>9802.2119999999995</v>
      </c>
      <c r="F47" s="30">
        <f>F44+F46</f>
        <v>151591.45000000001</v>
      </c>
      <c r="G47" s="25">
        <f>G44+G46</f>
        <v>172.39</v>
      </c>
      <c r="H47" s="30">
        <v>177459.764</v>
      </c>
      <c r="I47" s="38"/>
    </row>
    <row r="48" spans="1:9" customFormat="1" ht="15" x14ac:dyDescent="0.25">
      <c r="A48" s="26"/>
      <c r="B48" s="289" t="s">
        <v>41</v>
      </c>
      <c r="C48" s="290"/>
      <c r="D48" s="31">
        <f>D46</f>
        <v>15893.712</v>
      </c>
      <c r="E48" s="31">
        <v>9802.2099999999991</v>
      </c>
      <c r="F48" s="32">
        <v>151591.45000000001</v>
      </c>
      <c r="G48" s="29">
        <v>172.39</v>
      </c>
      <c r="H48" s="32">
        <v>177459.76</v>
      </c>
      <c r="I48" s="38"/>
    </row>
  </sheetData>
  <mergeCells count="36">
    <mergeCell ref="B43:C43"/>
    <mergeCell ref="A44:H44"/>
    <mergeCell ref="B47:C47"/>
    <mergeCell ref="B48:C48"/>
    <mergeCell ref="B37:C37"/>
    <mergeCell ref="A38:H38"/>
    <mergeCell ref="B40:C40"/>
    <mergeCell ref="B41:C41"/>
    <mergeCell ref="A42:H42"/>
    <mergeCell ref="B31:C31"/>
    <mergeCell ref="A32:H32"/>
    <mergeCell ref="B33:C33"/>
    <mergeCell ref="A34:H34"/>
    <mergeCell ref="B36:C36"/>
    <mergeCell ref="A24:H24"/>
    <mergeCell ref="B26:C26"/>
    <mergeCell ref="A27:H27"/>
    <mergeCell ref="B29:C29"/>
    <mergeCell ref="A30:H30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="60" zoomScaleNormal="60" workbookViewId="0">
      <selection activeCell="E4" sqref="E4"/>
    </sheetView>
  </sheetViews>
  <sheetFormatPr defaultRowHeight="15.75" x14ac:dyDescent="0.25"/>
  <cols>
    <col min="1" max="1" width="9.140625" style="222"/>
    <col min="2" max="2" width="50.85546875" style="222" customWidth="1"/>
    <col min="3" max="3" width="12.42578125" style="222" customWidth="1"/>
    <col min="4" max="4" width="10" style="222" customWidth="1"/>
    <col min="5" max="5" width="18.85546875" style="222" customWidth="1"/>
    <col min="6" max="6" width="15.28515625" style="222" customWidth="1"/>
    <col min="7" max="7" width="28.85546875" style="222" customWidth="1"/>
    <col min="8" max="8" width="18.85546875" style="222" customWidth="1"/>
    <col min="9" max="9" width="28.85546875" style="222" customWidth="1"/>
    <col min="10" max="10" width="10.140625" style="210" bestFit="1" customWidth="1"/>
    <col min="11" max="11" width="11" style="210" customWidth="1"/>
    <col min="12" max="16384" width="9.140625" style="210"/>
  </cols>
  <sheetData>
    <row r="1" spans="1:11" ht="72" customHeight="1" x14ac:dyDescent="0.25">
      <c r="B1" s="291" t="s">
        <v>447</v>
      </c>
      <c r="C1" s="291"/>
      <c r="D1" s="291"/>
      <c r="E1" s="291"/>
      <c r="F1" s="291"/>
      <c r="G1" s="291"/>
      <c r="H1" s="291"/>
      <c r="I1" s="291"/>
    </row>
    <row r="2" spans="1:11" ht="33.75" customHeight="1" x14ac:dyDescent="0.25">
      <c r="B2" s="292" t="s">
        <v>477</v>
      </c>
      <c r="C2" s="292"/>
      <c r="D2" s="292"/>
      <c r="E2" s="292"/>
      <c r="F2" s="292"/>
      <c r="G2" s="292"/>
      <c r="H2" s="292"/>
      <c r="I2" s="292"/>
      <c r="K2" s="211"/>
    </row>
    <row r="3" spans="1:11" ht="31.5" x14ac:dyDescent="0.25">
      <c r="A3" s="223"/>
      <c r="B3" s="212" t="s">
        <v>478</v>
      </c>
      <c r="C3" s="212" t="s">
        <v>479</v>
      </c>
      <c r="D3" s="212" t="s">
        <v>80</v>
      </c>
      <c r="E3" s="212" t="s">
        <v>480</v>
      </c>
      <c r="F3" s="212" t="s">
        <v>481</v>
      </c>
      <c r="G3" s="212" t="s">
        <v>482</v>
      </c>
      <c r="H3" s="212" t="s">
        <v>483</v>
      </c>
      <c r="I3" s="212" t="s">
        <v>484</v>
      </c>
    </row>
    <row r="4" spans="1:11" ht="63.75" customHeight="1" x14ac:dyDescent="0.25">
      <c r="A4" s="213">
        <v>1</v>
      </c>
      <c r="B4" s="230" t="s">
        <v>193</v>
      </c>
      <c r="C4" s="213" t="s">
        <v>194</v>
      </c>
      <c r="D4" s="230">
        <v>2</v>
      </c>
      <c r="E4" s="231">
        <f>63163107.15/1000</f>
        <v>63163.107149999996</v>
      </c>
      <c r="F4" s="213" t="s">
        <v>506</v>
      </c>
      <c r="G4" s="224" t="s">
        <v>193</v>
      </c>
      <c r="H4" s="215">
        <f>E4*D4</f>
        <v>126326.21429999999</v>
      </c>
      <c r="I4" s="214" t="s">
        <v>485</v>
      </c>
      <c r="J4" s="216"/>
      <c r="K4" s="217"/>
    </row>
    <row r="5" spans="1:11" ht="38.25" customHeight="1" x14ac:dyDescent="0.25">
      <c r="A5" s="225"/>
      <c r="B5" s="226" t="s">
        <v>486</v>
      </c>
      <c r="C5" s="213"/>
      <c r="D5" s="212"/>
      <c r="E5" s="212"/>
      <c r="F5" s="213"/>
      <c r="G5" s="214"/>
      <c r="H5" s="218">
        <f>SUM(H4:H4)</f>
        <v>126326.21429999999</v>
      </c>
      <c r="I5" s="214"/>
      <c r="J5" s="216"/>
      <c r="K5" s="217"/>
    </row>
    <row r="9" spans="1:11" x14ac:dyDescent="0.25">
      <c r="H9" s="227"/>
    </row>
    <row r="10" spans="1:11" x14ac:dyDescent="0.25">
      <c r="H10" s="228"/>
    </row>
    <row r="13" spans="1:11" x14ac:dyDescent="0.25">
      <c r="H13" s="229"/>
    </row>
    <row r="16" spans="1:11" x14ac:dyDescent="0.25">
      <c r="H16" s="229"/>
    </row>
  </sheetData>
  <mergeCells count="2">
    <mergeCell ref="B1:I1"/>
    <mergeCell ref="B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showOutlineSymbols="0" showWhiteSpace="0" zoomScale="60" zoomScaleNormal="60" workbookViewId="0">
      <selection activeCell="A2" sqref="A2"/>
    </sheetView>
  </sheetViews>
  <sheetFormatPr defaultColWidth="8.85546875" defaultRowHeight="15" outlineLevelCol="3" x14ac:dyDescent="0.25"/>
  <cols>
    <col min="1" max="1" width="10.7109375" style="242" customWidth="1"/>
    <col min="2" max="2" width="25.28515625" style="233" customWidth="1"/>
    <col min="3" max="3" width="25.140625" style="233" customWidth="1"/>
    <col min="4" max="4" width="15.7109375" style="190" customWidth="1" outlineLevel="3" collapsed="1"/>
    <col min="5" max="6" width="14.28515625" style="190" customWidth="1"/>
    <col min="7" max="7" width="14.7109375" style="190" customWidth="1"/>
    <col min="8" max="8" width="54" style="233" customWidth="1"/>
    <col min="9" max="9" width="15.28515625" style="168" customWidth="1"/>
    <col min="10" max="10" width="12.7109375" style="168" bestFit="1" customWidth="1"/>
    <col min="11" max="11" width="13" style="168" customWidth="1"/>
    <col min="12" max="16384" width="8.85546875" style="168"/>
  </cols>
  <sheetData>
    <row r="1" spans="1:10" ht="50.25" customHeight="1" x14ac:dyDescent="0.2">
      <c r="A1" s="293" t="s">
        <v>447</v>
      </c>
      <c r="B1" s="293"/>
      <c r="C1" s="293"/>
      <c r="D1" s="293"/>
      <c r="E1" s="293"/>
      <c r="F1" s="293"/>
      <c r="G1" s="293"/>
      <c r="H1" s="293"/>
    </row>
    <row r="2" spans="1:10" x14ac:dyDescent="0.25">
      <c r="A2" s="233" t="s">
        <v>487</v>
      </c>
    </row>
    <row r="3" spans="1:10" s="219" customFormat="1" ht="45" x14ac:dyDescent="0.2">
      <c r="A3" s="234" t="s">
        <v>488</v>
      </c>
      <c r="B3" s="234" t="s">
        <v>489</v>
      </c>
      <c r="C3" s="234" t="s">
        <v>490</v>
      </c>
      <c r="D3" s="234" t="s">
        <v>491</v>
      </c>
      <c r="E3" s="234" t="s">
        <v>492</v>
      </c>
      <c r="F3" s="234" t="s">
        <v>493</v>
      </c>
      <c r="G3" s="234" t="s">
        <v>494</v>
      </c>
      <c r="H3" s="234" t="s">
        <v>495</v>
      </c>
    </row>
    <row r="4" spans="1:10" s="219" customFormat="1" x14ac:dyDescent="0.2">
      <c r="A4" s="234">
        <v>1</v>
      </c>
      <c r="B4" s="234">
        <v>2</v>
      </c>
      <c r="C4" s="234">
        <v>3</v>
      </c>
      <c r="D4" s="234">
        <v>4</v>
      </c>
      <c r="E4" s="234">
        <v>5</v>
      </c>
      <c r="F4" s="234">
        <v>6</v>
      </c>
      <c r="G4" s="234">
        <v>7</v>
      </c>
      <c r="H4" s="234">
        <v>8</v>
      </c>
    </row>
    <row r="5" spans="1:10" s="219" customFormat="1" ht="46.5" customHeight="1" x14ac:dyDescent="0.2">
      <c r="A5" s="235" t="s">
        <v>401</v>
      </c>
      <c r="B5" s="236" t="s">
        <v>496</v>
      </c>
      <c r="C5" s="236" t="s">
        <v>74</v>
      </c>
      <c r="D5" s="237">
        <f>1.765</f>
        <v>1.7649999999999999</v>
      </c>
      <c r="E5" s="238">
        <v>1</v>
      </c>
      <c r="F5" s="234" t="s">
        <v>194</v>
      </c>
      <c r="G5" s="234">
        <f>D5*E5</f>
        <v>1.7649999999999999</v>
      </c>
      <c r="H5" s="239" t="s">
        <v>497</v>
      </c>
    </row>
    <row r="6" spans="1:10" ht="33" customHeight="1" x14ac:dyDescent="0.2">
      <c r="A6" s="235" t="s">
        <v>498</v>
      </c>
      <c r="B6" s="240" t="s">
        <v>499</v>
      </c>
      <c r="C6" s="240" t="s">
        <v>509</v>
      </c>
      <c r="D6" s="238">
        <f>'02-01-01'!J119/1000-'Цена МАТ и ОБ по ТКП'!H5</f>
        <v>21413.263080000004</v>
      </c>
      <c r="E6" s="238">
        <v>1</v>
      </c>
      <c r="F6" s="238" t="s">
        <v>194</v>
      </c>
      <c r="G6" s="238">
        <f>D6/E6</f>
        <v>21413.263080000004</v>
      </c>
      <c r="H6" s="239" t="s">
        <v>500</v>
      </c>
      <c r="I6" s="220"/>
      <c r="J6" s="221"/>
    </row>
    <row r="7" spans="1:10" ht="55.5" customHeight="1" x14ac:dyDescent="0.2">
      <c r="A7" s="235" t="s">
        <v>403</v>
      </c>
      <c r="B7" s="240" t="s">
        <v>501</v>
      </c>
      <c r="C7" s="240" t="s">
        <v>509</v>
      </c>
      <c r="D7" s="241">
        <f>'09-01-01'!E10</f>
        <v>77.599000000000004</v>
      </c>
      <c r="E7" s="238">
        <v>1</v>
      </c>
      <c r="F7" s="238" t="s">
        <v>194</v>
      </c>
      <c r="G7" s="238">
        <f>D7/E7</f>
        <v>77.599000000000004</v>
      </c>
      <c r="H7" s="239" t="s">
        <v>510</v>
      </c>
    </row>
    <row r="8" spans="1:10" ht="72.75" customHeight="1" x14ac:dyDescent="0.2">
      <c r="A8" s="235" t="s">
        <v>404</v>
      </c>
      <c r="B8" s="240" t="s">
        <v>502</v>
      </c>
      <c r="C8" s="240" t="s">
        <v>509</v>
      </c>
      <c r="D8" s="234">
        <v>64.290999999999997</v>
      </c>
      <c r="E8" s="238">
        <v>1</v>
      </c>
      <c r="F8" s="238" t="s">
        <v>194</v>
      </c>
      <c r="G8" s="238">
        <f>D8/E8</f>
        <v>64.290999999999997</v>
      </c>
      <c r="H8" s="239" t="s">
        <v>503</v>
      </c>
    </row>
    <row r="9" spans="1:10" x14ac:dyDescent="0.25">
      <c r="A9" s="233" t="s">
        <v>504</v>
      </c>
    </row>
    <row r="10" spans="1:10" ht="14.25" x14ac:dyDescent="0.2">
      <c r="A10" s="294" t="s">
        <v>505</v>
      </c>
      <c r="B10" s="295"/>
      <c r="C10" s="295"/>
      <c r="D10" s="295"/>
      <c r="E10" s="295"/>
      <c r="F10" s="295"/>
      <c r="G10" s="295"/>
      <c r="H10" s="295"/>
    </row>
    <row r="11" spans="1:10" ht="21.75" customHeight="1" x14ac:dyDescent="0.2">
      <c r="A11" s="295"/>
      <c r="B11" s="295"/>
      <c r="C11" s="295"/>
      <c r="D11" s="295"/>
      <c r="E11" s="295"/>
      <c r="F11" s="295"/>
      <c r="G11" s="295"/>
      <c r="H11" s="295"/>
    </row>
    <row r="13" spans="1:10" x14ac:dyDescent="0.25">
      <c r="D13" s="199"/>
    </row>
  </sheetData>
  <mergeCells count="2">
    <mergeCell ref="A1:H1"/>
    <mergeCell ref="A10:H11"/>
  </mergeCells>
  <pageMargins left="0.75" right="0.75" top="1" bottom="1" header="0.5" footer="0.5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2" zoomScale="70" zoomScaleNormal="70" workbookViewId="0">
      <selection activeCell="E16" sqref="E16"/>
    </sheetView>
  </sheetViews>
  <sheetFormatPr defaultColWidth="8.85546875" defaultRowHeight="11.25" customHeight="1" x14ac:dyDescent="0.2"/>
  <cols>
    <col min="1" max="1" width="7" style="2" customWidth="1"/>
    <col min="2" max="2" width="37.140625" style="2" customWidth="1"/>
    <col min="3" max="4" width="14.85546875" style="2" customWidth="1"/>
    <col min="5" max="5" width="47.7109375" style="2" customWidth="1"/>
    <col min="6" max="6" width="43" style="2" customWidth="1"/>
    <col min="7" max="7" width="14.5703125" style="2" customWidth="1"/>
    <col min="8" max="8" width="16" style="2" customWidth="1"/>
    <col min="9" max="16384" width="8.85546875" style="2"/>
  </cols>
  <sheetData>
    <row r="1" spans="1:7" customFormat="1" ht="6" hidden="1" customHeight="1" x14ac:dyDescent="0.25"/>
    <row r="2" spans="1:7" customFormat="1" ht="15" x14ac:dyDescent="0.25">
      <c r="G2" s="40" t="s">
        <v>87</v>
      </c>
    </row>
    <row r="3" spans="1:7" customFormat="1" ht="25.5" customHeight="1" x14ac:dyDescent="0.25">
      <c r="B3" s="72" t="s">
        <v>86</v>
      </c>
      <c r="C3" s="71"/>
      <c r="D3" s="71"/>
    </row>
    <row r="4" spans="1:7" customFormat="1" ht="25.5" customHeight="1" x14ac:dyDescent="0.25">
      <c r="B4" s="232" t="s">
        <v>511</v>
      </c>
      <c r="C4" s="296" t="s">
        <v>512</v>
      </c>
      <c r="D4" s="296"/>
      <c r="E4" s="296"/>
      <c r="F4" s="296"/>
      <c r="G4" s="296"/>
    </row>
    <row r="5" spans="1:7" customFormat="1" ht="25.5" customHeight="1" x14ac:dyDescent="0.25">
      <c r="B5" s="72" t="s">
        <v>85</v>
      </c>
      <c r="C5" s="71"/>
      <c r="D5" s="71"/>
    </row>
    <row r="6" spans="1:7" customFormat="1" ht="25.5" customHeight="1" x14ac:dyDescent="0.25">
      <c r="B6" s="72" t="s">
        <v>84</v>
      </c>
      <c r="C6" s="71"/>
      <c r="D6" s="71"/>
    </row>
    <row r="7" spans="1:7" customFormat="1" ht="25.5" customHeight="1" x14ac:dyDescent="0.25">
      <c r="B7" s="72" t="s">
        <v>507</v>
      </c>
      <c r="C7" s="71"/>
      <c r="D7" s="71"/>
    </row>
    <row r="8" spans="1:7" customFormat="1" ht="15" x14ac:dyDescent="0.25">
      <c r="A8" s="70"/>
      <c r="B8" s="70"/>
      <c r="C8" s="70"/>
      <c r="D8" s="70"/>
      <c r="E8" s="69"/>
      <c r="F8" s="69"/>
      <c r="G8" s="68"/>
    </row>
    <row r="9" spans="1:7" customFormat="1" ht="35.25" customHeight="1" x14ac:dyDescent="0.25">
      <c r="A9" s="67" t="s">
        <v>83</v>
      </c>
      <c r="B9" s="67" t="s">
        <v>82</v>
      </c>
      <c r="C9" s="67" t="s">
        <v>81</v>
      </c>
      <c r="D9" s="67" t="s">
        <v>80</v>
      </c>
      <c r="E9" s="67" t="s">
        <v>79</v>
      </c>
      <c r="F9" s="67" t="s">
        <v>78</v>
      </c>
      <c r="G9" s="67" t="s">
        <v>77</v>
      </c>
    </row>
    <row r="10" spans="1:7" customFormat="1" ht="15" x14ac:dyDescent="0.25">
      <c r="A10" s="65">
        <v>1</v>
      </c>
      <c r="B10" s="66">
        <v>2</v>
      </c>
      <c r="C10" s="66">
        <v>3</v>
      </c>
      <c r="D10" s="66">
        <v>4</v>
      </c>
      <c r="E10" s="66">
        <v>5</v>
      </c>
      <c r="F10" s="65">
        <v>6</v>
      </c>
      <c r="G10" s="65">
        <v>7</v>
      </c>
    </row>
    <row r="11" spans="1:7" customFormat="1" ht="12.75" customHeight="1" x14ac:dyDescent="0.25">
      <c r="A11" s="284" t="s">
        <v>76</v>
      </c>
      <c r="B11" s="285"/>
      <c r="C11" s="285"/>
      <c r="D11" s="285"/>
      <c r="E11" s="285"/>
      <c r="F11" s="285"/>
      <c r="G11" s="286"/>
    </row>
    <row r="12" spans="1:7" customFormat="1" ht="33.75" x14ac:dyDescent="0.25">
      <c r="A12" s="64" t="s">
        <v>18</v>
      </c>
      <c r="B12" s="62" t="s">
        <v>75</v>
      </c>
      <c r="C12" s="61" t="s">
        <v>74</v>
      </c>
      <c r="D12" s="63">
        <v>1</v>
      </c>
      <c r="E12" s="62" t="s">
        <v>73</v>
      </c>
      <c r="F12" s="61" t="s">
        <v>72</v>
      </c>
      <c r="G12" s="60">
        <v>206</v>
      </c>
    </row>
    <row r="13" spans="1:7" customFormat="1" ht="45.75" x14ac:dyDescent="0.25">
      <c r="A13" s="59"/>
      <c r="B13" s="58"/>
      <c r="C13" s="58"/>
      <c r="D13" s="58"/>
      <c r="E13" s="57" t="s">
        <v>71</v>
      </c>
      <c r="F13" s="56"/>
      <c r="G13" s="55"/>
    </row>
    <row r="14" spans="1:7" customFormat="1" ht="34.5" x14ac:dyDescent="0.25">
      <c r="A14" s="59"/>
      <c r="B14" s="58"/>
      <c r="C14" s="58"/>
      <c r="D14" s="58"/>
      <c r="E14" s="57" t="s">
        <v>65</v>
      </c>
      <c r="F14" s="56"/>
      <c r="G14" s="55"/>
    </row>
    <row r="15" spans="1:7" customFormat="1" ht="15" x14ac:dyDescent="0.25">
      <c r="A15" s="59"/>
      <c r="B15" s="58"/>
      <c r="C15" s="58"/>
      <c r="D15" s="58"/>
      <c r="E15" s="57" t="s">
        <v>64</v>
      </c>
      <c r="F15" s="56"/>
      <c r="G15" s="55"/>
    </row>
    <row r="16" spans="1:7" customFormat="1" ht="15" x14ac:dyDescent="0.25">
      <c r="A16" s="59"/>
      <c r="B16" s="58"/>
      <c r="C16" s="58"/>
      <c r="D16" s="58"/>
      <c r="E16" s="57" t="s">
        <v>63</v>
      </c>
      <c r="F16" s="56"/>
      <c r="G16" s="55"/>
    </row>
    <row r="17" spans="1:9" customFormat="1" ht="34.5" x14ac:dyDescent="0.25">
      <c r="A17" s="59"/>
      <c r="B17" s="58"/>
      <c r="C17" s="58"/>
      <c r="D17" s="58"/>
      <c r="E17" s="57" t="s">
        <v>62</v>
      </c>
      <c r="F17" s="56"/>
      <c r="G17" s="55"/>
    </row>
    <row r="18" spans="1:9" customFormat="1" ht="34.5" x14ac:dyDescent="0.25">
      <c r="A18" s="59"/>
      <c r="B18" s="58"/>
      <c r="C18" s="58"/>
      <c r="D18" s="58"/>
      <c r="E18" s="57" t="s">
        <v>61</v>
      </c>
      <c r="F18" s="56"/>
      <c r="G18" s="55"/>
    </row>
    <row r="19" spans="1:9" customFormat="1" ht="33.75" x14ac:dyDescent="0.25">
      <c r="A19" s="64" t="s">
        <v>32</v>
      </c>
      <c r="B19" s="62" t="s">
        <v>70</v>
      </c>
      <c r="C19" s="61" t="s">
        <v>69</v>
      </c>
      <c r="D19" s="63">
        <v>1</v>
      </c>
      <c r="E19" s="62" t="s">
        <v>68</v>
      </c>
      <c r="F19" s="61" t="s">
        <v>67</v>
      </c>
      <c r="G19" s="60">
        <v>76</v>
      </c>
    </row>
    <row r="20" spans="1:9" customFormat="1" ht="45.75" x14ac:dyDescent="0.25">
      <c r="A20" s="59"/>
      <c r="B20" s="58"/>
      <c r="C20" s="58"/>
      <c r="D20" s="58"/>
      <c r="E20" s="57" t="s">
        <v>66</v>
      </c>
      <c r="F20" s="56"/>
      <c r="G20" s="55"/>
    </row>
    <row r="21" spans="1:9" customFormat="1" ht="34.5" x14ac:dyDescent="0.25">
      <c r="A21" s="59"/>
      <c r="B21" s="58"/>
      <c r="C21" s="58"/>
      <c r="D21" s="58"/>
      <c r="E21" s="57" t="s">
        <v>65</v>
      </c>
      <c r="F21" s="56"/>
      <c r="G21" s="55"/>
    </row>
    <row r="22" spans="1:9" customFormat="1" ht="15" x14ac:dyDescent="0.25">
      <c r="A22" s="59"/>
      <c r="B22" s="58"/>
      <c r="C22" s="58"/>
      <c r="D22" s="58"/>
      <c r="E22" s="57" t="s">
        <v>64</v>
      </c>
      <c r="F22" s="56"/>
      <c r="G22" s="55"/>
    </row>
    <row r="23" spans="1:9" customFormat="1" ht="15" x14ac:dyDescent="0.25">
      <c r="A23" s="59"/>
      <c r="B23" s="58"/>
      <c r="C23" s="58"/>
      <c r="D23" s="58"/>
      <c r="E23" s="57" t="s">
        <v>63</v>
      </c>
      <c r="F23" s="56"/>
      <c r="G23" s="55"/>
    </row>
    <row r="24" spans="1:9" customFormat="1" ht="34.5" x14ac:dyDescent="0.25">
      <c r="A24" s="59"/>
      <c r="B24" s="58"/>
      <c r="C24" s="58"/>
      <c r="D24" s="58"/>
      <c r="E24" s="57" t="s">
        <v>62</v>
      </c>
      <c r="F24" s="56"/>
      <c r="G24" s="55"/>
    </row>
    <row r="25" spans="1:9" customFormat="1" ht="34.5" x14ac:dyDescent="0.25">
      <c r="A25" s="59"/>
      <c r="B25" s="58"/>
      <c r="C25" s="58"/>
      <c r="D25" s="58"/>
      <c r="E25" s="57" t="s">
        <v>61</v>
      </c>
      <c r="F25" s="56"/>
      <c r="G25" s="55"/>
    </row>
    <row r="26" spans="1:9" customFormat="1" ht="11.25" customHeight="1" x14ac:dyDescent="0.25">
      <c r="A26" s="52"/>
      <c r="B26" s="297" t="s">
        <v>60</v>
      </c>
      <c r="C26" s="297"/>
      <c r="D26" s="297"/>
      <c r="E26" s="297"/>
      <c r="F26" s="52"/>
      <c r="G26" s="51"/>
      <c r="H26" s="54"/>
      <c r="I26" s="54"/>
    </row>
    <row r="27" spans="1:9" customFormat="1" ht="11.25" customHeight="1" x14ac:dyDescent="0.25">
      <c r="A27" s="52"/>
      <c r="B27" s="298" t="s">
        <v>57</v>
      </c>
      <c r="C27" s="298"/>
      <c r="D27" s="298"/>
      <c r="E27" s="298"/>
      <c r="F27" s="52"/>
      <c r="G27" s="53" t="s">
        <v>56</v>
      </c>
    </row>
    <row r="28" spans="1:9" customFormat="1" ht="11.25" customHeight="1" x14ac:dyDescent="0.25">
      <c r="A28" s="52"/>
      <c r="B28" s="298" t="s">
        <v>55</v>
      </c>
      <c r="C28" s="298"/>
      <c r="D28" s="298"/>
      <c r="E28" s="298"/>
      <c r="F28" s="52"/>
      <c r="G28" s="53" t="s">
        <v>53</v>
      </c>
    </row>
    <row r="29" spans="1:9" customFormat="1" ht="11.25" customHeight="1" x14ac:dyDescent="0.25">
      <c r="A29" s="52"/>
      <c r="B29" s="297" t="s">
        <v>59</v>
      </c>
      <c r="C29" s="297"/>
      <c r="D29" s="297"/>
      <c r="E29" s="297"/>
      <c r="F29" s="52"/>
      <c r="G29" s="51" t="s">
        <v>53</v>
      </c>
    </row>
    <row r="30" spans="1:9" customFormat="1" ht="15" x14ac:dyDescent="0.25">
      <c r="A30" s="52"/>
      <c r="B30" s="297" t="s">
        <v>58</v>
      </c>
      <c r="C30" s="297"/>
      <c r="D30" s="297"/>
      <c r="E30" s="297"/>
      <c r="F30" s="52"/>
      <c r="G30" s="51"/>
    </row>
    <row r="31" spans="1:9" customFormat="1" ht="11.25" customHeight="1" x14ac:dyDescent="0.25">
      <c r="A31" s="52"/>
      <c r="B31" s="298" t="s">
        <v>57</v>
      </c>
      <c r="C31" s="298"/>
      <c r="D31" s="298"/>
      <c r="E31" s="298"/>
      <c r="F31" s="52"/>
      <c r="G31" s="53" t="s">
        <v>56</v>
      </c>
    </row>
    <row r="32" spans="1:9" customFormat="1" ht="11.25" customHeight="1" x14ac:dyDescent="0.25">
      <c r="A32" s="52"/>
      <c r="B32" s="298" t="s">
        <v>55</v>
      </c>
      <c r="C32" s="298"/>
      <c r="D32" s="298"/>
      <c r="E32" s="298"/>
      <c r="F32" s="52"/>
      <c r="G32" s="53" t="s">
        <v>53</v>
      </c>
    </row>
    <row r="33" spans="1:8" customFormat="1" ht="11.25" customHeight="1" x14ac:dyDescent="0.25">
      <c r="A33" s="52"/>
      <c r="B33" s="297" t="s">
        <v>54</v>
      </c>
      <c r="C33" s="297"/>
      <c r="D33" s="297"/>
      <c r="E33" s="297"/>
      <c r="F33" s="52"/>
      <c r="G33" s="51" t="s">
        <v>53</v>
      </c>
    </row>
    <row r="34" spans="1:8" customFormat="1" ht="23.25" customHeight="1" x14ac:dyDescent="0.25"/>
    <row r="35" spans="1:8" s="42" customFormat="1" ht="17.25" customHeight="1" x14ac:dyDescent="0.25">
      <c r="B35" s="50" t="s">
        <v>43</v>
      </c>
      <c r="C35" s="50"/>
      <c r="D35" s="50"/>
      <c r="E35" s="49"/>
      <c r="F35" s="48"/>
    </row>
    <row r="36" spans="1:8" s="42" customFormat="1" ht="17.25" customHeight="1" x14ac:dyDescent="0.25">
      <c r="B36" s="45" t="s">
        <v>52</v>
      </c>
      <c r="C36" s="45"/>
      <c r="D36" s="45"/>
      <c r="E36" s="47"/>
      <c r="F36" s="46" t="s">
        <v>51</v>
      </c>
    </row>
    <row r="37" spans="1:8" s="42" customFormat="1" ht="17.25" customHeight="1" x14ac:dyDescent="0.25">
      <c r="B37" s="45" t="s">
        <v>50</v>
      </c>
      <c r="C37" s="45"/>
      <c r="D37" s="45"/>
      <c r="E37" s="44"/>
      <c r="F37" s="43" t="s">
        <v>49</v>
      </c>
    </row>
    <row r="38" spans="1:8" customFormat="1" ht="15" x14ac:dyDescent="0.25">
      <c r="E38" s="41"/>
      <c r="F38" s="41"/>
    </row>
    <row r="39" spans="1:8" customFormat="1" ht="11.25" customHeight="1" x14ac:dyDescent="0.25">
      <c r="F39" s="39"/>
      <c r="G39" s="39"/>
      <c r="H39" s="39"/>
    </row>
    <row r="40" spans="1:8" customFormat="1" ht="15" x14ac:dyDescent="0.25">
      <c r="E40" s="40"/>
    </row>
    <row r="41" spans="1:8" customFormat="1" ht="11.25" customHeight="1" x14ac:dyDescent="0.25">
      <c r="F41" s="39"/>
      <c r="G41" s="39"/>
      <c r="H41" s="39"/>
    </row>
  </sheetData>
  <mergeCells count="10">
    <mergeCell ref="C4:G4"/>
    <mergeCell ref="B30:E30"/>
    <mergeCell ref="B31:E31"/>
    <mergeCell ref="B32:E32"/>
    <mergeCell ref="B33:E33"/>
    <mergeCell ref="A11:G11"/>
    <mergeCell ref="B26:E26"/>
    <mergeCell ref="B27:E27"/>
    <mergeCell ref="B28:E28"/>
    <mergeCell ref="B29:E29"/>
  </mergeCells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130"/>
  <sheetViews>
    <sheetView topLeftCell="A96" zoomScale="70" zoomScaleNormal="70" workbookViewId="0">
      <selection activeCell="H130" sqref="H130"/>
    </sheetView>
  </sheetViews>
  <sheetFormatPr defaultColWidth="9.140625" defaultRowHeight="11.25" customHeight="1" x14ac:dyDescent="0.2"/>
  <cols>
    <col min="1" max="1" width="9" style="92" customWidth="1"/>
    <col min="2" max="2" width="20.140625" style="92" customWidth="1"/>
    <col min="3" max="4" width="10.42578125" style="92" customWidth="1"/>
    <col min="5" max="5" width="13.28515625" style="92" customWidth="1"/>
    <col min="6" max="6" width="8.5703125" style="92" customWidth="1"/>
    <col min="7" max="7" width="9.42578125" style="92" customWidth="1"/>
    <col min="8" max="8" width="11.42578125" style="92" customWidth="1"/>
    <col min="9" max="9" width="11.85546875" style="92" customWidth="1"/>
    <col min="10" max="10" width="12.140625" style="92" customWidth="1"/>
    <col min="11" max="14" width="10.7109375" style="92" customWidth="1"/>
    <col min="15" max="15" width="12.28515625" style="92" customWidth="1"/>
    <col min="16" max="16" width="11" style="92" customWidth="1"/>
    <col min="17" max="17" width="14.140625" style="92" customWidth="1"/>
    <col min="18" max="19" width="8.7109375" style="92" customWidth="1"/>
    <col min="20" max="23" width="50" style="95" hidden="1" customWidth="1"/>
    <col min="24" max="28" width="54.140625" style="95" hidden="1" customWidth="1"/>
    <col min="29" max="60" width="180.28515625" style="97" hidden="1" customWidth="1"/>
    <col min="61" max="65" width="52.140625" style="96" hidden="1" customWidth="1"/>
    <col min="66" max="77" width="130.28515625" style="96" hidden="1" customWidth="1"/>
    <col min="78" max="78" width="180.28515625" style="94" hidden="1" customWidth="1"/>
    <col min="79" max="82" width="34.140625" style="95" hidden="1" customWidth="1"/>
    <col min="83" max="83" width="103.28515625" style="93" hidden="1" customWidth="1"/>
    <col min="84" max="84" width="180.28515625" style="94" hidden="1" customWidth="1"/>
    <col min="85" max="87" width="103.28515625" style="93" hidden="1" customWidth="1"/>
    <col min="88" max="88" width="81.28515625" style="93" hidden="1" customWidth="1"/>
    <col min="89" max="16384" width="9.140625" style="92"/>
  </cols>
  <sheetData>
    <row r="1" spans="1:65" s="98" customFormat="1" ht="11.2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149"/>
      <c r="K1" s="99"/>
      <c r="L1" s="99"/>
      <c r="M1" s="99"/>
      <c r="N1" s="99"/>
      <c r="O1" s="99"/>
      <c r="P1" s="99"/>
    </row>
    <row r="2" spans="1:65" s="98" customFormat="1" ht="15" x14ac:dyDescent="0.25">
      <c r="A2" s="308" t="s">
        <v>406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AC2" s="154" t="s">
        <v>362</v>
      </c>
      <c r="AD2" s="154" t="s">
        <v>3</v>
      </c>
      <c r="AE2" s="154" t="s">
        <v>3</v>
      </c>
      <c r="AF2" s="154" t="s">
        <v>3</v>
      </c>
      <c r="AG2" s="154" t="s">
        <v>3</v>
      </c>
      <c r="AH2" s="154" t="s">
        <v>3</v>
      </c>
      <c r="AI2" s="154" t="s">
        <v>3</v>
      </c>
      <c r="AJ2" s="154" t="s">
        <v>3</v>
      </c>
      <c r="AK2" s="154" t="s">
        <v>3</v>
      </c>
      <c r="AL2" s="154" t="s">
        <v>3</v>
      </c>
      <c r="AM2" s="154" t="s">
        <v>3</v>
      </c>
      <c r="AN2" s="154" t="s">
        <v>3</v>
      </c>
      <c r="AO2" s="154" t="s">
        <v>3</v>
      </c>
      <c r="AP2" s="154" t="s">
        <v>3</v>
      </c>
      <c r="AQ2" s="154" t="s">
        <v>3</v>
      </c>
      <c r="AR2" s="154" t="s">
        <v>3</v>
      </c>
    </row>
    <row r="3" spans="1:65" s="98" customFormat="1" ht="15" x14ac:dyDescent="0.25">
      <c r="A3" s="310" t="s">
        <v>7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</row>
    <row r="4" spans="1:65" s="98" customFormat="1" ht="15" x14ac:dyDescent="0.25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</row>
    <row r="5" spans="1:65" s="98" customFormat="1" ht="28.5" customHeight="1" x14ac:dyDescent="0.25">
      <c r="A5" s="311" t="s">
        <v>400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</row>
    <row r="6" spans="1:65" s="98" customFormat="1" ht="21" customHeight="1" x14ac:dyDescent="0.25">
      <c r="A6" s="303" t="s">
        <v>361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</row>
    <row r="7" spans="1:65" s="98" customFormat="1" ht="28.5" customHeight="1" x14ac:dyDescent="0.25">
      <c r="A7" s="312" t="s">
        <v>508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AS7" s="154" t="s">
        <v>360</v>
      </c>
      <c r="AT7" s="154" t="s">
        <v>3</v>
      </c>
      <c r="AU7" s="154" t="s">
        <v>3</v>
      </c>
      <c r="AV7" s="154" t="s">
        <v>3</v>
      </c>
      <c r="AW7" s="154" t="s">
        <v>3</v>
      </c>
      <c r="AX7" s="154" t="s">
        <v>3</v>
      </c>
      <c r="AY7" s="154" t="s">
        <v>3</v>
      </c>
      <c r="AZ7" s="154" t="s">
        <v>3</v>
      </c>
      <c r="BA7" s="154" t="s">
        <v>3</v>
      </c>
      <c r="BB7" s="154" t="s">
        <v>3</v>
      </c>
      <c r="BC7" s="154" t="s">
        <v>3</v>
      </c>
      <c r="BD7" s="154" t="s">
        <v>3</v>
      </c>
      <c r="BE7" s="154" t="s">
        <v>3</v>
      </c>
      <c r="BF7" s="154" t="s">
        <v>3</v>
      </c>
      <c r="BG7" s="154" t="s">
        <v>3</v>
      </c>
      <c r="BH7" s="154" t="s">
        <v>3</v>
      </c>
    </row>
    <row r="8" spans="1:65" s="98" customFormat="1" ht="15.75" customHeight="1" x14ac:dyDescent="0.25">
      <c r="A8" s="303" t="s">
        <v>359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</row>
    <row r="9" spans="1:65" s="98" customFormat="1" ht="15" x14ac:dyDescent="0.25">
      <c r="A9" s="99"/>
      <c r="B9" s="100" t="s">
        <v>358</v>
      </c>
      <c r="C9" s="304"/>
      <c r="D9" s="304"/>
      <c r="E9" s="304"/>
      <c r="F9" s="304"/>
      <c r="G9" s="304"/>
      <c r="H9" s="153"/>
      <c r="I9" s="153"/>
      <c r="J9" s="153"/>
      <c r="K9" s="153"/>
      <c r="L9" s="153"/>
      <c r="M9" s="153"/>
      <c r="N9" s="153"/>
      <c r="O9" s="99"/>
      <c r="P9" s="99"/>
      <c r="BI9" s="105" t="s">
        <v>357</v>
      </c>
      <c r="BJ9" s="105" t="s">
        <v>3</v>
      </c>
      <c r="BK9" s="105" t="s">
        <v>3</v>
      </c>
      <c r="BL9" s="105" t="s">
        <v>3</v>
      </c>
      <c r="BM9" s="105" t="s">
        <v>3</v>
      </c>
    </row>
    <row r="10" spans="1:65" s="98" customFormat="1" ht="12.75" customHeight="1" x14ac:dyDescent="0.25">
      <c r="B10" s="101" t="s">
        <v>356</v>
      </c>
      <c r="C10" s="101"/>
      <c r="D10" s="151"/>
      <c r="E10" s="339">
        <v>147739.48000000001</v>
      </c>
      <c r="F10" s="144" t="s">
        <v>351</v>
      </c>
      <c r="H10" s="101"/>
      <c r="I10" s="101"/>
      <c r="J10" s="101"/>
      <c r="K10" s="101"/>
      <c r="L10" s="101"/>
      <c r="M10" s="152"/>
      <c r="N10" s="101"/>
    </row>
    <row r="11" spans="1:65" s="98" customFormat="1" ht="12.75" customHeight="1" x14ac:dyDescent="0.25">
      <c r="B11" s="101" t="s">
        <v>355</v>
      </c>
      <c r="D11" s="151"/>
      <c r="E11" s="150">
        <v>13244.76</v>
      </c>
      <c r="F11" s="144" t="s">
        <v>351</v>
      </c>
      <c r="H11" s="101"/>
      <c r="I11" s="101"/>
      <c r="J11" s="101"/>
      <c r="K11" s="101"/>
      <c r="L11" s="101"/>
      <c r="M11" s="152"/>
      <c r="N11" s="101"/>
    </row>
    <row r="12" spans="1:65" s="98" customFormat="1" ht="12.75" customHeight="1" x14ac:dyDescent="0.25">
      <c r="B12" s="101" t="s">
        <v>354</v>
      </c>
      <c r="D12" s="151"/>
      <c r="E12" s="150">
        <v>8168.5069999999996</v>
      </c>
      <c r="F12" s="144" t="s">
        <v>351</v>
      </c>
      <c r="H12" s="101"/>
      <c r="I12" s="101"/>
      <c r="J12" s="101"/>
      <c r="K12" s="101"/>
      <c r="L12" s="101"/>
      <c r="M12" s="152"/>
      <c r="N12" s="101"/>
    </row>
    <row r="13" spans="1:65" s="98" customFormat="1" ht="12.75" customHeight="1" x14ac:dyDescent="0.25">
      <c r="B13" s="101" t="s">
        <v>353</v>
      </c>
      <c r="D13" s="151"/>
      <c r="E13" s="150">
        <v>126326.21400000001</v>
      </c>
      <c r="F13" s="144" t="s">
        <v>351</v>
      </c>
      <c r="H13" s="101"/>
      <c r="I13" s="101"/>
      <c r="J13" s="101"/>
      <c r="K13" s="101"/>
      <c r="L13" s="101"/>
      <c r="M13" s="152"/>
      <c r="N13" s="101"/>
    </row>
    <row r="14" spans="1:65" s="98" customFormat="1" ht="12.75" customHeight="1" x14ac:dyDescent="0.25">
      <c r="B14" s="101" t="s">
        <v>352</v>
      </c>
      <c r="C14" s="101"/>
      <c r="D14" s="151"/>
      <c r="E14" s="150">
        <v>6850.5410000000002</v>
      </c>
      <c r="F14" s="144" t="s">
        <v>351</v>
      </c>
      <c r="H14" s="101"/>
      <c r="J14" s="101"/>
      <c r="K14" s="101"/>
      <c r="L14" s="101"/>
      <c r="M14" s="149"/>
      <c r="N14" s="148"/>
    </row>
    <row r="15" spans="1:65" s="98" customFormat="1" ht="12.75" customHeight="1" x14ac:dyDescent="0.25">
      <c r="B15" s="101" t="s">
        <v>350</v>
      </c>
      <c r="C15" s="101"/>
      <c r="D15" s="147"/>
      <c r="E15" s="146">
        <v>15268.9</v>
      </c>
      <c r="F15" s="144" t="s">
        <v>348</v>
      </c>
      <c r="H15" s="101"/>
      <c r="J15" s="101"/>
      <c r="K15" s="101"/>
      <c r="L15" s="101"/>
      <c r="M15" s="145"/>
      <c r="N15" s="144"/>
    </row>
    <row r="16" spans="1:65" s="98" customFormat="1" ht="12.75" customHeight="1" x14ac:dyDescent="0.25">
      <c r="B16" s="101" t="s">
        <v>349</v>
      </c>
      <c r="C16" s="101"/>
      <c r="D16" s="147"/>
      <c r="E16" s="146">
        <v>1255.6199999999999</v>
      </c>
      <c r="F16" s="144" t="s">
        <v>348</v>
      </c>
      <c r="H16" s="101"/>
      <c r="J16" s="101"/>
      <c r="K16" s="101"/>
      <c r="L16" s="101"/>
      <c r="M16" s="145"/>
      <c r="N16" s="144"/>
    </row>
    <row r="17" spans="1:81" s="98" customFormat="1" ht="15" x14ac:dyDescent="0.25">
      <c r="A17" s="99"/>
      <c r="B17" s="100" t="s">
        <v>347</v>
      </c>
      <c r="C17" s="100"/>
      <c r="D17" s="99"/>
      <c r="E17" s="305" t="s">
        <v>346</v>
      </c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BN17" s="105" t="s">
        <v>346</v>
      </c>
      <c r="BO17" s="105" t="s">
        <v>3</v>
      </c>
      <c r="BP17" s="105" t="s">
        <v>3</v>
      </c>
      <c r="BQ17" s="105" t="s">
        <v>3</v>
      </c>
      <c r="BR17" s="105" t="s">
        <v>3</v>
      </c>
      <c r="BS17" s="105" t="s">
        <v>3</v>
      </c>
      <c r="BT17" s="105" t="s">
        <v>3</v>
      </c>
      <c r="BU17" s="105" t="s">
        <v>3</v>
      </c>
      <c r="BV17" s="105" t="s">
        <v>3</v>
      </c>
      <c r="BW17" s="105" t="s">
        <v>3</v>
      </c>
      <c r="BX17" s="105" t="s">
        <v>3</v>
      </c>
      <c r="BY17" s="105" t="s">
        <v>3</v>
      </c>
    </row>
    <row r="18" spans="1:81" s="98" customFormat="1" ht="12.75" customHeight="1" x14ac:dyDescent="0.25">
      <c r="A18" s="100"/>
      <c r="B18" s="100"/>
      <c r="C18" s="99"/>
      <c r="D18" s="100"/>
      <c r="E18" s="143"/>
      <c r="F18" s="142"/>
      <c r="G18" s="141"/>
      <c r="H18" s="141"/>
      <c r="I18" s="100"/>
      <c r="J18" s="100"/>
      <c r="K18" s="100"/>
      <c r="L18" s="140"/>
      <c r="M18" s="100"/>
      <c r="N18" s="99"/>
      <c r="O18" s="99"/>
      <c r="P18" s="99"/>
    </row>
    <row r="19" spans="1:81" s="98" customFormat="1" ht="36" customHeight="1" x14ac:dyDescent="0.25">
      <c r="A19" s="299" t="s">
        <v>8</v>
      </c>
      <c r="B19" s="299" t="s">
        <v>345</v>
      </c>
      <c r="C19" s="299" t="s">
        <v>82</v>
      </c>
      <c r="D19" s="299"/>
      <c r="E19" s="299"/>
      <c r="F19" s="299" t="s">
        <v>81</v>
      </c>
      <c r="G19" s="306" t="s">
        <v>344</v>
      </c>
      <c r="H19" s="307"/>
      <c r="I19" s="299" t="s">
        <v>343</v>
      </c>
      <c r="J19" s="299"/>
      <c r="K19" s="299"/>
      <c r="L19" s="299"/>
      <c r="M19" s="299"/>
      <c r="N19" s="299"/>
      <c r="O19" s="299" t="s">
        <v>342</v>
      </c>
      <c r="P19" s="299" t="s">
        <v>341</v>
      </c>
    </row>
    <row r="20" spans="1:81" s="98" customFormat="1" ht="36.75" customHeight="1" x14ac:dyDescent="0.25">
      <c r="A20" s="299"/>
      <c r="B20" s="299"/>
      <c r="C20" s="299"/>
      <c r="D20" s="299"/>
      <c r="E20" s="299"/>
      <c r="F20" s="299"/>
      <c r="G20" s="300" t="s">
        <v>339</v>
      </c>
      <c r="H20" s="300" t="s">
        <v>340</v>
      </c>
      <c r="I20" s="299" t="s">
        <v>339</v>
      </c>
      <c r="J20" s="299" t="s">
        <v>338</v>
      </c>
      <c r="K20" s="302" t="s">
        <v>337</v>
      </c>
      <c r="L20" s="302"/>
      <c r="M20" s="302"/>
      <c r="N20" s="302"/>
      <c r="O20" s="299"/>
      <c r="P20" s="299"/>
    </row>
    <row r="21" spans="1:81" s="98" customFormat="1" ht="15" x14ac:dyDescent="0.25">
      <c r="A21" s="299"/>
      <c r="B21" s="299"/>
      <c r="C21" s="299"/>
      <c r="D21" s="299"/>
      <c r="E21" s="299"/>
      <c r="F21" s="299"/>
      <c r="G21" s="301"/>
      <c r="H21" s="301"/>
      <c r="I21" s="299"/>
      <c r="J21" s="299"/>
      <c r="K21" s="139" t="s">
        <v>336</v>
      </c>
      <c r="L21" s="139" t="s">
        <v>335</v>
      </c>
      <c r="M21" s="139" t="s">
        <v>334</v>
      </c>
      <c r="N21" s="139" t="s">
        <v>333</v>
      </c>
      <c r="O21" s="299"/>
      <c r="P21" s="299"/>
    </row>
    <row r="22" spans="1:81" s="98" customFormat="1" ht="15" x14ac:dyDescent="0.25">
      <c r="A22" s="138">
        <v>1</v>
      </c>
      <c r="B22" s="138">
        <v>2</v>
      </c>
      <c r="C22" s="302">
        <v>3</v>
      </c>
      <c r="D22" s="302"/>
      <c r="E22" s="302"/>
      <c r="F22" s="138">
        <v>4</v>
      </c>
      <c r="G22" s="138">
        <v>5</v>
      </c>
      <c r="H22" s="138">
        <v>6</v>
      </c>
      <c r="I22" s="138">
        <v>7</v>
      </c>
      <c r="J22" s="138">
        <v>8</v>
      </c>
      <c r="K22" s="138">
        <v>9</v>
      </c>
      <c r="L22" s="138">
        <v>10</v>
      </c>
      <c r="M22" s="138">
        <v>11</v>
      </c>
      <c r="N22" s="138">
        <v>12</v>
      </c>
      <c r="O22" s="138">
        <v>13</v>
      </c>
      <c r="P22" s="138">
        <v>14</v>
      </c>
    </row>
    <row r="23" spans="1:81" s="98" customFormat="1" ht="15" x14ac:dyDescent="0.25">
      <c r="A23" s="313" t="s">
        <v>332</v>
      </c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BZ23" s="124" t="s">
        <v>332</v>
      </c>
    </row>
    <row r="24" spans="1:81" s="98" customFormat="1" ht="45" x14ac:dyDescent="0.25">
      <c r="A24" s="131" t="s">
        <v>18</v>
      </c>
      <c r="B24" s="132" t="s">
        <v>278</v>
      </c>
      <c r="C24" s="314" t="s">
        <v>277</v>
      </c>
      <c r="D24" s="315"/>
      <c r="E24" s="316"/>
      <c r="F24" s="131" t="s">
        <v>269</v>
      </c>
      <c r="G24" s="130"/>
      <c r="H24" s="133">
        <v>1.9E-2</v>
      </c>
      <c r="I24" s="128">
        <v>47315.4</v>
      </c>
      <c r="J24" s="128">
        <v>20099.09</v>
      </c>
      <c r="K24" s="127"/>
      <c r="L24" s="128">
        <v>20099.09</v>
      </c>
      <c r="M24" s="127"/>
      <c r="N24" s="127"/>
      <c r="O24" s="125">
        <v>0</v>
      </c>
      <c r="P24" s="126">
        <v>14.23</v>
      </c>
      <c r="BZ24" s="124"/>
      <c r="CA24" s="95" t="s">
        <v>277</v>
      </c>
    </row>
    <row r="25" spans="1:81" s="98" customFormat="1" ht="33.75" x14ac:dyDescent="0.25">
      <c r="A25" s="131" t="s">
        <v>32</v>
      </c>
      <c r="B25" s="132" t="s">
        <v>190</v>
      </c>
      <c r="C25" s="314" t="s">
        <v>275</v>
      </c>
      <c r="D25" s="315"/>
      <c r="E25" s="316"/>
      <c r="F25" s="131" t="s">
        <v>168</v>
      </c>
      <c r="G25" s="130"/>
      <c r="H25" s="129">
        <v>0.01</v>
      </c>
      <c r="I25" s="128">
        <v>65710.259999999995</v>
      </c>
      <c r="J25" s="128">
        <v>17629.29</v>
      </c>
      <c r="K25" s="128">
        <v>17629.29</v>
      </c>
      <c r="L25" s="127"/>
      <c r="M25" s="127"/>
      <c r="N25" s="127"/>
      <c r="O25" s="126">
        <v>41.32</v>
      </c>
      <c r="P25" s="125">
        <v>0</v>
      </c>
      <c r="BZ25" s="124"/>
      <c r="CA25" s="95" t="s">
        <v>275</v>
      </c>
    </row>
    <row r="26" spans="1:81" s="98" customFormat="1" ht="22.5" x14ac:dyDescent="0.25">
      <c r="A26" s="131" t="s">
        <v>28</v>
      </c>
      <c r="B26" s="132" t="s">
        <v>331</v>
      </c>
      <c r="C26" s="314" t="s">
        <v>330</v>
      </c>
      <c r="D26" s="315"/>
      <c r="E26" s="316"/>
      <c r="F26" s="131" t="s">
        <v>254</v>
      </c>
      <c r="G26" s="130"/>
      <c r="H26" s="137">
        <v>10.7</v>
      </c>
      <c r="I26" s="128">
        <v>2203.7600000000002</v>
      </c>
      <c r="J26" s="128">
        <v>417695.82</v>
      </c>
      <c r="K26" s="128">
        <v>73320.37</v>
      </c>
      <c r="L26" s="128">
        <v>31523.55</v>
      </c>
      <c r="M26" s="127"/>
      <c r="N26" s="128">
        <v>312851.90000000002</v>
      </c>
      <c r="O26" s="126">
        <v>203.34</v>
      </c>
      <c r="P26" s="126">
        <v>16.75</v>
      </c>
      <c r="BZ26" s="124"/>
      <c r="CA26" s="95" t="s">
        <v>330</v>
      </c>
    </row>
    <row r="27" spans="1:81" s="98" customFormat="1" ht="33.75" x14ac:dyDescent="0.25">
      <c r="A27" s="131" t="s">
        <v>21</v>
      </c>
      <c r="B27" s="132" t="s">
        <v>329</v>
      </c>
      <c r="C27" s="314" t="s">
        <v>328</v>
      </c>
      <c r="D27" s="315"/>
      <c r="E27" s="316"/>
      <c r="F27" s="131" t="s">
        <v>254</v>
      </c>
      <c r="G27" s="130"/>
      <c r="H27" s="137">
        <v>10.7</v>
      </c>
      <c r="I27" s="128">
        <v>2025.4</v>
      </c>
      <c r="J27" s="128">
        <v>21671.78</v>
      </c>
      <c r="K27" s="127"/>
      <c r="L27" s="127"/>
      <c r="M27" s="127"/>
      <c r="N27" s="128">
        <v>21671.78</v>
      </c>
      <c r="O27" s="125">
        <v>0</v>
      </c>
      <c r="P27" s="125">
        <v>0</v>
      </c>
      <c r="BZ27" s="124"/>
      <c r="CA27" s="95" t="s">
        <v>328</v>
      </c>
      <c r="CC27" s="123"/>
    </row>
    <row r="28" spans="1:81" s="98" customFormat="1" ht="22.5" x14ac:dyDescent="0.25">
      <c r="A28" s="131" t="s">
        <v>45</v>
      </c>
      <c r="B28" s="132" t="s">
        <v>327</v>
      </c>
      <c r="C28" s="314" t="s">
        <v>326</v>
      </c>
      <c r="D28" s="315"/>
      <c r="E28" s="316"/>
      <c r="F28" s="131" t="s">
        <v>254</v>
      </c>
      <c r="G28" s="130"/>
      <c r="H28" s="137">
        <v>4.8</v>
      </c>
      <c r="I28" s="128">
        <v>745.77</v>
      </c>
      <c r="J28" s="128">
        <v>70756.66</v>
      </c>
      <c r="K28" s="128">
        <v>30182.68</v>
      </c>
      <c r="L28" s="128">
        <v>14067.66</v>
      </c>
      <c r="M28" s="127"/>
      <c r="N28" s="128">
        <v>26506.32</v>
      </c>
      <c r="O28" s="126">
        <v>83.71</v>
      </c>
      <c r="P28" s="126">
        <v>7.51</v>
      </c>
      <c r="BZ28" s="124"/>
      <c r="CA28" s="95" t="s">
        <v>326</v>
      </c>
      <c r="CC28" s="123"/>
    </row>
    <row r="29" spans="1:81" s="98" customFormat="1" ht="22.5" x14ac:dyDescent="0.25">
      <c r="A29" s="131" t="s">
        <v>325</v>
      </c>
      <c r="B29" s="132" t="s">
        <v>324</v>
      </c>
      <c r="C29" s="314" t="s">
        <v>253</v>
      </c>
      <c r="D29" s="315"/>
      <c r="E29" s="316"/>
      <c r="F29" s="131" t="s">
        <v>254</v>
      </c>
      <c r="G29" s="130"/>
      <c r="H29" s="129">
        <v>4.08</v>
      </c>
      <c r="I29" s="128">
        <v>1586.13</v>
      </c>
      <c r="J29" s="128">
        <v>7994.1</v>
      </c>
      <c r="K29" s="127"/>
      <c r="L29" s="127"/>
      <c r="M29" s="127"/>
      <c r="N29" s="128">
        <v>7994.1</v>
      </c>
      <c r="O29" s="125">
        <v>0</v>
      </c>
      <c r="P29" s="125">
        <v>0</v>
      </c>
      <c r="BZ29" s="124"/>
      <c r="CA29" s="95" t="s">
        <v>253</v>
      </c>
      <c r="CC29" s="123"/>
    </row>
    <row r="30" spans="1:81" s="98" customFormat="1" ht="22.5" x14ac:dyDescent="0.25">
      <c r="A30" s="131" t="s">
        <v>323</v>
      </c>
      <c r="B30" s="132" t="s">
        <v>322</v>
      </c>
      <c r="C30" s="314" t="s">
        <v>321</v>
      </c>
      <c r="D30" s="315"/>
      <c r="E30" s="316"/>
      <c r="F30" s="131" t="s">
        <v>158</v>
      </c>
      <c r="G30" s="130"/>
      <c r="H30" s="129">
        <v>0.08</v>
      </c>
      <c r="I30" s="128">
        <v>72399.490000000005</v>
      </c>
      <c r="J30" s="128">
        <v>124846.07</v>
      </c>
      <c r="K30" s="128">
        <v>40659.629999999997</v>
      </c>
      <c r="L30" s="128">
        <v>70909.95</v>
      </c>
      <c r="M30" s="127"/>
      <c r="N30" s="128">
        <v>13276.49</v>
      </c>
      <c r="O30" s="126">
        <v>85.14</v>
      </c>
      <c r="P30" s="126">
        <v>34.409999999999997</v>
      </c>
      <c r="BZ30" s="124"/>
      <c r="CA30" s="95" t="s">
        <v>321</v>
      </c>
      <c r="CC30" s="123"/>
    </row>
    <row r="31" spans="1:81" s="98" customFormat="1" ht="33.75" x14ac:dyDescent="0.25">
      <c r="A31" s="131" t="s">
        <v>320</v>
      </c>
      <c r="B31" s="132" t="s">
        <v>315</v>
      </c>
      <c r="C31" s="314" t="s">
        <v>314</v>
      </c>
      <c r="D31" s="315"/>
      <c r="E31" s="316"/>
      <c r="F31" s="131" t="s">
        <v>254</v>
      </c>
      <c r="G31" s="130"/>
      <c r="H31" s="133">
        <v>3.2480000000000002</v>
      </c>
      <c r="I31" s="128">
        <v>21465.83</v>
      </c>
      <c r="J31" s="128">
        <v>69721.02</v>
      </c>
      <c r="K31" s="127"/>
      <c r="L31" s="127"/>
      <c r="M31" s="127"/>
      <c r="N31" s="128">
        <v>69721.02</v>
      </c>
      <c r="O31" s="125">
        <v>0</v>
      </c>
      <c r="P31" s="125">
        <v>0</v>
      </c>
      <c r="BZ31" s="124"/>
      <c r="CA31" s="95" t="s">
        <v>314</v>
      </c>
      <c r="CC31" s="123"/>
    </row>
    <row r="32" spans="1:81" s="98" customFormat="1" ht="33.75" x14ac:dyDescent="0.25">
      <c r="A32" s="131" t="s">
        <v>319</v>
      </c>
      <c r="B32" s="132" t="s">
        <v>318</v>
      </c>
      <c r="C32" s="314" t="s">
        <v>317</v>
      </c>
      <c r="D32" s="315"/>
      <c r="E32" s="316"/>
      <c r="F32" s="131" t="s">
        <v>158</v>
      </c>
      <c r="G32" s="130"/>
      <c r="H32" s="129">
        <v>0.24</v>
      </c>
      <c r="I32" s="128">
        <v>223647.99</v>
      </c>
      <c r="J32" s="128">
        <v>1200042.3600000001</v>
      </c>
      <c r="K32" s="128">
        <v>451688.73</v>
      </c>
      <c r="L32" s="128">
        <v>748353.63</v>
      </c>
      <c r="M32" s="127"/>
      <c r="N32" s="127"/>
      <c r="O32" s="126">
        <v>901.45</v>
      </c>
      <c r="P32" s="126">
        <v>330.96</v>
      </c>
      <c r="BZ32" s="124"/>
      <c r="CA32" s="95" t="s">
        <v>317</v>
      </c>
      <c r="CC32" s="123"/>
    </row>
    <row r="33" spans="1:84" s="98" customFormat="1" ht="33.75" x14ac:dyDescent="0.25">
      <c r="A33" s="131" t="s">
        <v>316</v>
      </c>
      <c r="B33" s="132" t="s">
        <v>315</v>
      </c>
      <c r="C33" s="314" t="s">
        <v>314</v>
      </c>
      <c r="D33" s="315"/>
      <c r="E33" s="316"/>
      <c r="F33" s="131" t="s">
        <v>254</v>
      </c>
      <c r="G33" s="130"/>
      <c r="H33" s="129">
        <v>3.31</v>
      </c>
      <c r="I33" s="128">
        <v>21465.83</v>
      </c>
      <c r="J33" s="128">
        <v>71051.899999999994</v>
      </c>
      <c r="K33" s="127"/>
      <c r="L33" s="127"/>
      <c r="M33" s="127"/>
      <c r="N33" s="128">
        <v>71051.899999999994</v>
      </c>
      <c r="O33" s="125">
        <v>0</v>
      </c>
      <c r="P33" s="125">
        <v>0</v>
      </c>
      <c r="BZ33" s="124"/>
      <c r="CA33" s="95" t="s">
        <v>314</v>
      </c>
      <c r="CC33" s="123"/>
    </row>
    <row r="34" spans="1:84" s="98" customFormat="1" ht="45" x14ac:dyDescent="0.25">
      <c r="A34" s="131" t="s">
        <v>313</v>
      </c>
      <c r="B34" s="132" t="s">
        <v>312</v>
      </c>
      <c r="C34" s="314" t="s">
        <v>310</v>
      </c>
      <c r="D34" s="315"/>
      <c r="E34" s="316"/>
      <c r="F34" s="131" t="s">
        <v>311</v>
      </c>
      <c r="G34" s="130"/>
      <c r="H34" s="129">
        <v>0.16</v>
      </c>
      <c r="I34" s="128">
        <v>25005.89</v>
      </c>
      <c r="J34" s="128">
        <v>137867.24</v>
      </c>
      <c r="K34" s="128">
        <v>32462.47</v>
      </c>
      <c r="L34" s="128">
        <v>6760.76</v>
      </c>
      <c r="M34" s="128">
        <v>61438.66</v>
      </c>
      <c r="N34" s="128">
        <v>37205.35</v>
      </c>
      <c r="O34" s="126">
        <v>61.89</v>
      </c>
      <c r="P34" s="134">
        <v>65.099999999999994</v>
      </c>
      <c r="BZ34" s="124"/>
      <c r="CA34" s="95" t="s">
        <v>310</v>
      </c>
      <c r="CC34" s="123"/>
    </row>
    <row r="35" spans="1:84" s="98" customFormat="1" ht="22.5" x14ac:dyDescent="0.25">
      <c r="A35" s="131" t="s">
        <v>309</v>
      </c>
      <c r="B35" s="132" t="s">
        <v>308</v>
      </c>
      <c r="C35" s="314" t="s">
        <v>307</v>
      </c>
      <c r="D35" s="315"/>
      <c r="E35" s="316"/>
      <c r="F35" s="131" t="s">
        <v>158</v>
      </c>
      <c r="G35" s="130"/>
      <c r="H35" s="129">
        <v>0.16</v>
      </c>
      <c r="I35" s="128">
        <v>23924.55</v>
      </c>
      <c r="J35" s="128">
        <v>69919.34</v>
      </c>
      <c r="K35" s="128">
        <v>25167.94</v>
      </c>
      <c r="L35" s="127"/>
      <c r="M35" s="127"/>
      <c r="N35" s="128">
        <v>44751.4</v>
      </c>
      <c r="O35" s="126">
        <v>57.59</v>
      </c>
      <c r="P35" s="126">
        <v>0.18</v>
      </c>
      <c r="BZ35" s="124"/>
      <c r="CA35" s="95" t="s">
        <v>307</v>
      </c>
      <c r="CC35" s="123"/>
    </row>
    <row r="36" spans="1:84" s="98" customFormat="1" ht="33.75" x14ac:dyDescent="0.25">
      <c r="A36" s="131" t="s">
        <v>306</v>
      </c>
      <c r="B36" s="132" t="s">
        <v>305</v>
      </c>
      <c r="C36" s="314" t="s">
        <v>304</v>
      </c>
      <c r="D36" s="315"/>
      <c r="E36" s="316"/>
      <c r="F36" s="131" t="s">
        <v>162</v>
      </c>
      <c r="G36" s="130"/>
      <c r="H36" s="137">
        <v>0.2</v>
      </c>
      <c r="I36" s="128">
        <v>42784.11</v>
      </c>
      <c r="J36" s="128">
        <v>193145.89</v>
      </c>
      <c r="K36" s="128">
        <v>171700.93</v>
      </c>
      <c r="L36" s="128">
        <v>16884.97</v>
      </c>
      <c r="M36" s="127"/>
      <c r="N36" s="128">
        <v>4559.99</v>
      </c>
      <c r="O36" s="126">
        <v>334.82</v>
      </c>
      <c r="P36" s="134">
        <v>13.5</v>
      </c>
      <c r="BZ36" s="124"/>
      <c r="CA36" s="95" t="s">
        <v>304</v>
      </c>
      <c r="CC36" s="123"/>
    </row>
    <row r="37" spans="1:84" s="98" customFormat="1" ht="33.75" x14ac:dyDescent="0.25">
      <c r="A37" s="131" t="s">
        <v>303</v>
      </c>
      <c r="B37" s="132" t="s">
        <v>302</v>
      </c>
      <c r="C37" s="314" t="s">
        <v>300</v>
      </c>
      <c r="D37" s="315"/>
      <c r="E37" s="316"/>
      <c r="F37" s="131" t="s">
        <v>301</v>
      </c>
      <c r="G37" s="130"/>
      <c r="H37" s="135">
        <v>20</v>
      </c>
      <c r="I37" s="128">
        <v>7589.19</v>
      </c>
      <c r="J37" s="128">
        <v>151783.79999999999</v>
      </c>
      <c r="K37" s="127"/>
      <c r="L37" s="127"/>
      <c r="M37" s="127"/>
      <c r="N37" s="128">
        <v>151783.79999999999</v>
      </c>
      <c r="O37" s="125">
        <v>0</v>
      </c>
      <c r="P37" s="125">
        <v>0</v>
      </c>
      <c r="BZ37" s="124"/>
      <c r="CA37" s="95" t="s">
        <v>300</v>
      </c>
      <c r="CC37" s="123"/>
    </row>
    <row r="38" spans="1:84" s="98" customFormat="1" ht="33.75" x14ac:dyDescent="0.25">
      <c r="A38" s="131" t="s">
        <v>299</v>
      </c>
      <c r="B38" s="132" t="s">
        <v>298</v>
      </c>
      <c r="C38" s="314" t="s">
        <v>297</v>
      </c>
      <c r="D38" s="315"/>
      <c r="E38" s="316"/>
      <c r="F38" s="131" t="s">
        <v>162</v>
      </c>
      <c r="G38" s="130"/>
      <c r="H38" s="133">
        <v>0.17899999999999999</v>
      </c>
      <c r="I38" s="128">
        <v>301474.17</v>
      </c>
      <c r="J38" s="128">
        <v>1130389.02</v>
      </c>
      <c r="K38" s="128">
        <v>526687.05000000005</v>
      </c>
      <c r="L38" s="128">
        <v>386272.77</v>
      </c>
      <c r="M38" s="127"/>
      <c r="N38" s="128">
        <v>217429.2</v>
      </c>
      <c r="O38" s="126">
        <v>1116.55</v>
      </c>
      <c r="P38" s="126">
        <v>290.33999999999997</v>
      </c>
      <c r="BZ38" s="124"/>
      <c r="CA38" s="95" t="s">
        <v>297</v>
      </c>
      <c r="CC38" s="123"/>
    </row>
    <row r="39" spans="1:84" s="98" customFormat="1" ht="45" x14ac:dyDescent="0.25">
      <c r="A39" s="131" t="s">
        <v>296</v>
      </c>
      <c r="B39" s="132" t="s">
        <v>295</v>
      </c>
      <c r="C39" s="314" t="s">
        <v>294</v>
      </c>
      <c r="D39" s="315"/>
      <c r="E39" s="316"/>
      <c r="F39" s="131" t="s">
        <v>194</v>
      </c>
      <c r="G39" s="130"/>
      <c r="H39" s="135">
        <v>6</v>
      </c>
      <c r="I39" s="128">
        <v>15312.09</v>
      </c>
      <c r="J39" s="128">
        <v>91872.54</v>
      </c>
      <c r="K39" s="127"/>
      <c r="L39" s="127"/>
      <c r="M39" s="127"/>
      <c r="N39" s="128">
        <v>91872.54</v>
      </c>
      <c r="O39" s="125">
        <v>0</v>
      </c>
      <c r="P39" s="125">
        <v>0</v>
      </c>
      <c r="BZ39" s="124"/>
      <c r="CA39" s="95" t="s">
        <v>294</v>
      </c>
      <c r="CC39" s="123"/>
    </row>
    <row r="40" spans="1:84" s="98" customFormat="1" ht="22.5" x14ac:dyDescent="0.25">
      <c r="A40" s="131" t="s">
        <v>293</v>
      </c>
      <c r="B40" s="132" t="s">
        <v>292</v>
      </c>
      <c r="C40" s="314" t="s">
        <v>291</v>
      </c>
      <c r="D40" s="315"/>
      <c r="E40" s="316"/>
      <c r="F40" s="131" t="s">
        <v>158</v>
      </c>
      <c r="G40" s="130"/>
      <c r="H40" s="129">
        <v>0.24</v>
      </c>
      <c r="I40" s="128">
        <v>113662.23</v>
      </c>
      <c r="J40" s="128">
        <v>603667.23</v>
      </c>
      <c r="K40" s="128">
        <v>226429.66</v>
      </c>
      <c r="L40" s="128">
        <v>359473.39</v>
      </c>
      <c r="M40" s="127"/>
      <c r="N40" s="128">
        <v>17764.18</v>
      </c>
      <c r="O40" s="126">
        <v>487.16</v>
      </c>
      <c r="P40" s="126">
        <v>235.93</v>
      </c>
      <c r="BZ40" s="124"/>
      <c r="CA40" s="95" t="s">
        <v>291</v>
      </c>
      <c r="CC40" s="123"/>
    </row>
    <row r="41" spans="1:84" s="98" customFormat="1" ht="15" x14ac:dyDescent="0.25">
      <c r="A41" s="131" t="s">
        <v>290</v>
      </c>
      <c r="B41" s="132" t="s">
        <v>289</v>
      </c>
      <c r="C41" s="314" t="s">
        <v>288</v>
      </c>
      <c r="D41" s="315"/>
      <c r="E41" s="316"/>
      <c r="F41" s="131" t="s">
        <v>254</v>
      </c>
      <c r="G41" s="130"/>
      <c r="H41" s="133">
        <v>0.746</v>
      </c>
      <c r="I41" s="128">
        <v>48577.81</v>
      </c>
      <c r="J41" s="128">
        <v>36239.050000000003</v>
      </c>
      <c r="K41" s="127"/>
      <c r="L41" s="127"/>
      <c r="M41" s="127"/>
      <c r="N41" s="128">
        <v>36239.050000000003</v>
      </c>
      <c r="O41" s="125">
        <v>0</v>
      </c>
      <c r="P41" s="125">
        <v>0</v>
      </c>
      <c r="BZ41" s="124"/>
      <c r="CA41" s="95" t="s">
        <v>288</v>
      </c>
      <c r="CC41" s="123"/>
    </row>
    <row r="42" spans="1:84" s="98" customFormat="1" ht="45" x14ac:dyDescent="0.25">
      <c r="A42" s="131" t="s">
        <v>287</v>
      </c>
      <c r="B42" s="132" t="s">
        <v>286</v>
      </c>
      <c r="C42" s="314" t="s">
        <v>285</v>
      </c>
      <c r="D42" s="315"/>
      <c r="E42" s="316"/>
      <c r="F42" s="131" t="s">
        <v>204</v>
      </c>
      <c r="G42" s="130"/>
      <c r="H42" s="133">
        <v>0.215</v>
      </c>
      <c r="I42" s="128">
        <v>135826.32</v>
      </c>
      <c r="J42" s="128">
        <v>517053.33</v>
      </c>
      <c r="K42" s="128">
        <v>116682.07</v>
      </c>
      <c r="L42" s="128">
        <v>3772.41</v>
      </c>
      <c r="M42" s="128">
        <v>2199.13</v>
      </c>
      <c r="N42" s="128">
        <v>394399.72</v>
      </c>
      <c r="O42" s="126">
        <v>224.96</v>
      </c>
      <c r="P42" s="126">
        <v>2.64</v>
      </c>
      <c r="BZ42" s="124"/>
      <c r="CA42" s="95" t="s">
        <v>285</v>
      </c>
      <c r="CC42" s="123"/>
    </row>
    <row r="43" spans="1:84" s="98" customFormat="1" ht="45" x14ac:dyDescent="0.25">
      <c r="A43" s="131" t="s">
        <v>284</v>
      </c>
      <c r="B43" s="132" t="s">
        <v>273</v>
      </c>
      <c r="C43" s="314" t="s">
        <v>272</v>
      </c>
      <c r="D43" s="315"/>
      <c r="E43" s="316"/>
      <c r="F43" s="131" t="s">
        <v>269</v>
      </c>
      <c r="G43" s="130"/>
      <c r="H43" s="133">
        <v>1.9E-2</v>
      </c>
      <c r="I43" s="128">
        <v>10105.870000000001</v>
      </c>
      <c r="J43" s="128">
        <v>4292.87</v>
      </c>
      <c r="K43" s="127"/>
      <c r="L43" s="128">
        <v>4292.87</v>
      </c>
      <c r="M43" s="127"/>
      <c r="N43" s="127"/>
      <c r="O43" s="125">
        <v>0</v>
      </c>
      <c r="P43" s="126">
        <v>2.59</v>
      </c>
      <c r="BZ43" s="124"/>
      <c r="CA43" s="95" t="s">
        <v>272</v>
      </c>
      <c r="CC43" s="123"/>
    </row>
    <row r="44" spans="1:84" s="98" customFormat="1" ht="22.5" x14ac:dyDescent="0.25">
      <c r="A44" s="131" t="s">
        <v>283</v>
      </c>
      <c r="B44" s="132" t="s">
        <v>266</v>
      </c>
      <c r="C44" s="314" t="s">
        <v>264</v>
      </c>
      <c r="D44" s="315"/>
      <c r="E44" s="316"/>
      <c r="F44" s="131" t="s">
        <v>265</v>
      </c>
      <c r="G44" s="130"/>
      <c r="H44" s="133">
        <v>6.4000000000000001E-2</v>
      </c>
      <c r="I44" s="128">
        <v>452.18</v>
      </c>
      <c r="J44" s="126">
        <v>647</v>
      </c>
      <c r="K44" s="127"/>
      <c r="L44" s="126">
        <v>647</v>
      </c>
      <c r="M44" s="127"/>
      <c r="N44" s="127"/>
      <c r="O44" s="125">
        <v>0</v>
      </c>
      <c r="P44" s="134">
        <v>0.5</v>
      </c>
      <c r="BZ44" s="124"/>
      <c r="CA44" s="95" t="s">
        <v>264</v>
      </c>
      <c r="CC44" s="123"/>
    </row>
    <row r="45" spans="1:84" s="98" customFormat="1" ht="15" x14ac:dyDescent="0.25">
      <c r="A45" s="317" t="s">
        <v>282</v>
      </c>
      <c r="B45" s="318"/>
      <c r="C45" s="318"/>
      <c r="D45" s="318"/>
      <c r="E45" s="318"/>
      <c r="F45" s="318"/>
      <c r="G45" s="318"/>
      <c r="H45" s="318"/>
      <c r="I45" s="319"/>
      <c r="J45" s="115"/>
      <c r="K45" s="115"/>
      <c r="L45" s="115"/>
      <c r="M45" s="115"/>
      <c r="N45" s="115"/>
      <c r="O45" s="120">
        <v>3597.9146778999998</v>
      </c>
      <c r="P45" s="120">
        <v>990.22268169999995</v>
      </c>
      <c r="BZ45" s="124"/>
      <c r="CC45" s="123"/>
      <c r="CE45" s="114" t="s">
        <v>282</v>
      </c>
    </row>
    <row r="46" spans="1:84" s="98" customFormat="1" ht="15" x14ac:dyDescent="0.25">
      <c r="A46" s="313" t="s">
        <v>281</v>
      </c>
      <c r="B46" s="313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313"/>
      <c r="BZ46" s="124" t="s">
        <v>281</v>
      </c>
      <c r="CC46" s="123"/>
      <c r="CE46" s="114"/>
    </row>
    <row r="47" spans="1:84" s="98" customFormat="1" ht="15" x14ac:dyDescent="0.25">
      <c r="A47" s="320" t="s">
        <v>280</v>
      </c>
      <c r="B47" s="320"/>
      <c r="C47" s="320"/>
      <c r="D47" s="320"/>
      <c r="E47" s="320"/>
      <c r="F47" s="320"/>
      <c r="G47" s="320"/>
      <c r="H47" s="320"/>
      <c r="I47" s="320"/>
      <c r="J47" s="320"/>
      <c r="K47" s="320"/>
      <c r="L47" s="320"/>
      <c r="M47" s="320"/>
      <c r="N47" s="320"/>
      <c r="O47" s="320"/>
      <c r="P47" s="320"/>
      <c r="BZ47" s="124"/>
      <c r="CC47" s="123"/>
      <c r="CE47" s="114"/>
      <c r="CF47" s="122" t="s">
        <v>280</v>
      </c>
    </row>
    <row r="48" spans="1:84" s="98" customFormat="1" ht="45" x14ac:dyDescent="0.25">
      <c r="A48" s="131" t="s">
        <v>279</v>
      </c>
      <c r="B48" s="132" t="s">
        <v>278</v>
      </c>
      <c r="C48" s="314" t="s">
        <v>277</v>
      </c>
      <c r="D48" s="315"/>
      <c r="E48" s="316"/>
      <c r="F48" s="131" t="s">
        <v>269</v>
      </c>
      <c r="G48" s="130"/>
      <c r="H48" s="133">
        <v>6.3E-2</v>
      </c>
      <c r="I48" s="128">
        <v>47315.4</v>
      </c>
      <c r="J48" s="128">
        <v>66644.36</v>
      </c>
      <c r="K48" s="127"/>
      <c r="L48" s="128">
        <v>66644.36</v>
      </c>
      <c r="M48" s="127"/>
      <c r="N48" s="127"/>
      <c r="O48" s="125">
        <v>0</v>
      </c>
      <c r="P48" s="126">
        <v>47.19</v>
      </c>
      <c r="BZ48" s="124"/>
      <c r="CA48" s="95" t="s">
        <v>277</v>
      </c>
      <c r="CC48" s="123"/>
      <c r="CE48" s="114"/>
      <c r="CF48" s="122"/>
    </row>
    <row r="49" spans="1:84" s="98" customFormat="1" ht="33.75" x14ac:dyDescent="0.25">
      <c r="A49" s="131" t="s">
        <v>276</v>
      </c>
      <c r="B49" s="132" t="s">
        <v>190</v>
      </c>
      <c r="C49" s="314" t="s">
        <v>275</v>
      </c>
      <c r="D49" s="315"/>
      <c r="E49" s="316"/>
      <c r="F49" s="131" t="s">
        <v>168</v>
      </c>
      <c r="G49" s="130"/>
      <c r="H49" s="133">
        <v>3.3000000000000002E-2</v>
      </c>
      <c r="I49" s="128">
        <v>65710.259999999995</v>
      </c>
      <c r="J49" s="128">
        <v>58176.65</v>
      </c>
      <c r="K49" s="128">
        <v>58176.65</v>
      </c>
      <c r="L49" s="127"/>
      <c r="M49" s="127"/>
      <c r="N49" s="127"/>
      <c r="O49" s="126">
        <v>136.34</v>
      </c>
      <c r="P49" s="125">
        <v>0</v>
      </c>
      <c r="BZ49" s="124"/>
      <c r="CA49" s="95" t="s">
        <v>275</v>
      </c>
      <c r="CC49" s="123"/>
      <c r="CE49" s="114"/>
      <c r="CF49" s="122"/>
    </row>
    <row r="50" spans="1:84" s="98" customFormat="1" ht="45" x14ac:dyDescent="0.25">
      <c r="A50" s="131" t="s">
        <v>274</v>
      </c>
      <c r="B50" s="132" t="s">
        <v>273</v>
      </c>
      <c r="C50" s="314" t="s">
        <v>272</v>
      </c>
      <c r="D50" s="315"/>
      <c r="E50" s="316"/>
      <c r="F50" s="131" t="s">
        <v>269</v>
      </c>
      <c r="G50" s="130"/>
      <c r="H50" s="133">
        <v>4.9000000000000002E-2</v>
      </c>
      <c r="I50" s="128">
        <v>10105.870000000001</v>
      </c>
      <c r="J50" s="128">
        <v>11071.08</v>
      </c>
      <c r="K50" s="127"/>
      <c r="L50" s="128">
        <v>11071.08</v>
      </c>
      <c r="M50" s="127"/>
      <c r="N50" s="127"/>
      <c r="O50" s="125">
        <v>0</v>
      </c>
      <c r="P50" s="126">
        <v>6.68</v>
      </c>
      <c r="BZ50" s="124"/>
      <c r="CA50" s="95" t="s">
        <v>272</v>
      </c>
      <c r="CC50" s="123"/>
      <c r="CE50" s="114"/>
      <c r="CF50" s="122"/>
    </row>
    <row r="51" spans="1:84" s="98" customFormat="1" ht="33.75" x14ac:dyDescent="0.25">
      <c r="A51" s="131" t="s">
        <v>271</v>
      </c>
      <c r="B51" s="132" t="s">
        <v>270</v>
      </c>
      <c r="C51" s="314" t="s">
        <v>268</v>
      </c>
      <c r="D51" s="315"/>
      <c r="E51" s="316"/>
      <c r="F51" s="131" t="s">
        <v>269</v>
      </c>
      <c r="G51" s="130"/>
      <c r="H51" s="133">
        <v>4.9000000000000002E-2</v>
      </c>
      <c r="I51" s="128">
        <v>4870.7</v>
      </c>
      <c r="J51" s="128">
        <v>16007.7</v>
      </c>
      <c r="K51" s="127"/>
      <c r="L51" s="128">
        <v>16007.7</v>
      </c>
      <c r="M51" s="127"/>
      <c r="N51" s="127"/>
      <c r="O51" s="125">
        <v>0</v>
      </c>
      <c r="P51" s="126">
        <v>9.66</v>
      </c>
      <c r="BZ51" s="124"/>
      <c r="CA51" s="95" t="s">
        <v>268</v>
      </c>
      <c r="CC51" s="123"/>
      <c r="CE51" s="114"/>
      <c r="CF51" s="122"/>
    </row>
    <row r="52" spans="1:84" s="98" customFormat="1" ht="22.5" x14ac:dyDescent="0.25">
      <c r="A52" s="131" t="s">
        <v>267</v>
      </c>
      <c r="B52" s="132" t="s">
        <v>266</v>
      </c>
      <c r="C52" s="314" t="s">
        <v>264</v>
      </c>
      <c r="D52" s="315"/>
      <c r="E52" s="316"/>
      <c r="F52" s="131" t="s">
        <v>265</v>
      </c>
      <c r="G52" s="130"/>
      <c r="H52" s="133">
        <v>0.122</v>
      </c>
      <c r="I52" s="128">
        <v>452.18</v>
      </c>
      <c r="J52" s="128">
        <v>1233.3499999999999</v>
      </c>
      <c r="K52" s="127"/>
      <c r="L52" s="128">
        <v>1233.3499999999999</v>
      </c>
      <c r="M52" s="127"/>
      <c r="N52" s="127"/>
      <c r="O52" s="125">
        <v>0</v>
      </c>
      <c r="P52" s="126">
        <v>0.95</v>
      </c>
      <c r="BZ52" s="124"/>
      <c r="CA52" s="95" t="s">
        <v>264</v>
      </c>
      <c r="CC52" s="123"/>
      <c r="CE52" s="114"/>
      <c r="CF52" s="122"/>
    </row>
    <row r="53" spans="1:84" s="98" customFormat="1" ht="15" x14ac:dyDescent="0.25">
      <c r="A53" s="320" t="s">
        <v>263</v>
      </c>
      <c r="B53" s="320"/>
      <c r="C53" s="320"/>
      <c r="D53" s="320"/>
      <c r="E53" s="320"/>
      <c r="F53" s="320"/>
      <c r="G53" s="320"/>
      <c r="H53" s="320"/>
      <c r="I53" s="320"/>
      <c r="J53" s="320"/>
      <c r="K53" s="320"/>
      <c r="L53" s="320"/>
      <c r="M53" s="320"/>
      <c r="N53" s="320"/>
      <c r="O53" s="320"/>
      <c r="P53" s="320"/>
      <c r="BZ53" s="124"/>
      <c r="CC53" s="123"/>
      <c r="CE53" s="114"/>
      <c r="CF53" s="122" t="s">
        <v>263</v>
      </c>
    </row>
    <row r="54" spans="1:84" s="98" customFormat="1" ht="22.5" x14ac:dyDescent="0.25">
      <c r="A54" s="131" t="s">
        <v>262</v>
      </c>
      <c r="B54" s="132" t="s">
        <v>261</v>
      </c>
      <c r="C54" s="314" t="s">
        <v>260</v>
      </c>
      <c r="D54" s="315"/>
      <c r="E54" s="316"/>
      <c r="F54" s="131" t="s">
        <v>162</v>
      </c>
      <c r="G54" s="130"/>
      <c r="H54" s="129">
        <v>0.65</v>
      </c>
      <c r="I54" s="128">
        <v>5308.7</v>
      </c>
      <c r="J54" s="128">
        <v>77732.679999999993</v>
      </c>
      <c r="K54" s="128">
        <v>39497.18</v>
      </c>
      <c r="L54" s="128">
        <v>37650.36</v>
      </c>
      <c r="M54" s="127"/>
      <c r="N54" s="126">
        <v>585.14</v>
      </c>
      <c r="O54" s="126">
        <v>77.02</v>
      </c>
      <c r="P54" s="126">
        <v>56.68</v>
      </c>
      <c r="BZ54" s="124"/>
      <c r="CA54" s="95" t="s">
        <v>260</v>
      </c>
      <c r="CC54" s="123"/>
      <c r="CE54" s="114"/>
      <c r="CF54" s="122"/>
    </row>
    <row r="55" spans="1:84" s="98" customFormat="1" ht="22.5" x14ac:dyDescent="0.25">
      <c r="A55" s="131" t="s">
        <v>259</v>
      </c>
      <c r="B55" s="132" t="s">
        <v>258</v>
      </c>
      <c r="C55" s="314" t="s">
        <v>257</v>
      </c>
      <c r="D55" s="315"/>
      <c r="E55" s="316"/>
      <c r="F55" s="131" t="s">
        <v>162</v>
      </c>
      <c r="G55" s="130"/>
      <c r="H55" s="129">
        <v>0.93</v>
      </c>
      <c r="I55" s="128">
        <v>1073.6300000000001</v>
      </c>
      <c r="J55" s="128">
        <v>22637.759999999998</v>
      </c>
      <c r="K55" s="128">
        <v>21218.41</v>
      </c>
      <c r="L55" s="128">
        <v>1105</v>
      </c>
      <c r="M55" s="127"/>
      <c r="N55" s="126">
        <v>314.35000000000002</v>
      </c>
      <c r="O55" s="126">
        <v>41.38</v>
      </c>
      <c r="P55" s="126">
        <v>1.66</v>
      </c>
      <c r="BZ55" s="124"/>
      <c r="CA55" s="95" t="s">
        <v>257</v>
      </c>
      <c r="CC55" s="123"/>
      <c r="CE55" s="114"/>
      <c r="CF55" s="122"/>
    </row>
    <row r="56" spans="1:84" s="98" customFormat="1" ht="22.5" x14ac:dyDescent="0.25">
      <c r="A56" s="131" t="s">
        <v>256</v>
      </c>
      <c r="B56" s="132" t="s">
        <v>255</v>
      </c>
      <c r="C56" s="314" t="s">
        <v>253</v>
      </c>
      <c r="D56" s="315"/>
      <c r="E56" s="316"/>
      <c r="F56" s="131" t="s">
        <v>254</v>
      </c>
      <c r="G56" s="130"/>
      <c r="H56" s="129">
        <v>17.29</v>
      </c>
      <c r="I56" s="128">
        <v>1586.13</v>
      </c>
      <c r="J56" s="128">
        <v>27424.19</v>
      </c>
      <c r="K56" s="127"/>
      <c r="L56" s="127"/>
      <c r="M56" s="127"/>
      <c r="N56" s="128">
        <v>27424.19</v>
      </c>
      <c r="O56" s="125">
        <v>0</v>
      </c>
      <c r="P56" s="125">
        <v>0</v>
      </c>
      <c r="BZ56" s="124"/>
      <c r="CA56" s="95" t="s">
        <v>253</v>
      </c>
      <c r="CC56" s="123"/>
      <c r="CE56" s="114"/>
      <c r="CF56" s="122"/>
    </row>
    <row r="57" spans="1:84" s="98" customFormat="1" ht="22.5" x14ac:dyDescent="0.25">
      <c r="A57" s="131" t="s">
        <v>252</v>
      </c>
      <c r="B57" s="132" t="s">
        <v>251</v>
      </c>
      <c r="C57" s="314" t="s">
        <v>250</v>
      </c>
      <c r="D57" s="315"/>
      <c r="E57" s="316"/>
      <c r="F57" s="131" t="s">
        <v>162</v>
      </c>
      <c r="G57" s="130"/>
      <c r="H57" s="129">
        <v>0.93</v>
      </c>
      <c r="I57" s="128">
        <v>12225.15</v>
      </c>
      <c r="J57" s="128">
        <v>256944.1</v>
      </c>
      <c r="K57" s="128">
        <v>185954.31</v>
      </c>
      <c r="L57" s="128">
        <v>68234.91</v>
      </c>
      <c r="M57" s="127"/>
      <c r="N57" s="128">
        <v>2754.88</v>
      </c>
      <c r="O57" s="126">
        <v>362.62</v>
      </c>
      <c r="P57" s="126">
        <v>54.89</v>
      </c>
      <c r="BZ57" s="124"/>
      <c r="CA57" s="95" t="s">
        <v>250</v>
      </c>
      <c r="CC57" s="123"/>
      <c r="CE57" s="114"/>
      <c r="CF57" s="122"/>
    </row>
    <row r="58" spans="1:84" s="98" customFormat="1" ht="45" x14ac:dyDescent="0.25">
      <c r="A58" s="131" t="s">
        <v>249</v>
      </c>
      <c r="B58" s="132" t="s">
        <v>248</v>
      </c>
      <c r="C58" s="314" t="s">
        <v>247</v>
      </c>
      <c r="D58" s="315"/>
      <c r="E58" s="316"/>
      <c r="F58" s="131" t="s">
        <v>162</v>
      </c>
      <c r="G58" s="130"/>
      <c r="H58" s="129">
        <v>2.35</v>
      </c>
      <c r="I58" s="128">
        <v>11480.4</v>
      </c>
      <c r="J58" s="128">
        <v>604288.73</v>
      </c>
      <c r="K58" s="128">
        <v>545324.72</v>
      </c>
      <c r="L58" s="128">
        <v>30978.91</v>
      </c>
      <c r="M58" s="127"/>
      <c r="N58" s="128">
        <v>27985.1</v>
      </c>
      <c r="O58" s="134">
        <v>1063.4000000000001</v>
      </c>
      <c r="P58" s="126">
        <v>21.02</v>
      </c>
      <c r="BZ58" s="124"/>
      <c r="CA58" s="95" t="s">
        <v>247</v>
      </c>
      <c r="CC58" s="123"/>
      <c r="CE58" s="114"/>
      <c r="CF58" s="122"/>
    </row>
    <row r="59" spans="1:84" s="98" customFormat="1" ht="22.5" x14ac:dyDescent="0.25">
      <c r="A59" s="131" t="s">
        <v>246</v>
      </c>
      <c r="B59" s="132" t="s">
        <v>245</v>
      </c>
      <c r="C59" s="314" t="s">
        <v>244</v>
      </c>
      <c r="D59" s="315"/>
      <c r="E59" s="316"/>
      <c r="F59" s="131" t="s">
        <v>241</v>
      </c>
      <c r="G59" s="130"/>
      <c r="H59" s="129">
        <v>0.11</v>
      </c>
      <c r="I59" s="128">
        <v>825551.35999999999</v>
      </c>
      <c r="J59" s="128">
        <v>90810.65</v>
      </c>
      <c r="K59" s="127"/>
      <c r="L59" s="127"/>
      <c r="M59" s="127"/>
      <c r="N59" s="128">
        <v>90810.65</v>
      </c>
      <c r="O59" s="125">
        <v>0</v>
      </c>
      <c r="P59" s="125">
        <v>0</v>
      </c>
      <c r="BZ59" s="124"/>
      <c r="CA59" s="95" t="s">
        <v>244</v>
      </c>
      <c r="CC59" s="123"/>
      <c r="CE59" s="114"/>
      <c r="CF59" s="122"/>
    </row>
    <row r="60" spans="1:84" s="98" customFormat="1" ht="22.5" x14ac:dyDescent="0.25">
      <c r="A60" s="131" t="s">
        <v>243</v>
      </c>
      <c r="B60" s="132" t="s">
        <v>242</v>
      </c>
      <c r="C60" s="314" t="s">
        <v>240</v>
      </c>
      <c r="D60" s="315"/>
      <c r="E60" s="316"/>
      <c r="F60" s="131" t="s">
        <v>241</v>
      </c>
      <c r="G60" s="130"/>
      <c r="H60" s="129">
        <v>0.02</v>
      </c>
      <c r="I60" s="128">
        <v>3479086.02</v>
      </c>
      <c r="J60" s="128">
        <v>69581.72</v>
      </c>
      <c r="K60" s="127"/>
      <c r="L60" s="127"/>
      <c r="M60" s="127"/>
      <c r="N60" s="128">
        <v>69581.72</v>
      </c>
      <c r="O60" s="125">
        <v>0</v>
      </c>
      <c r="P60" s="125">
        <v>0</v>
      </c>
      <c r="BZ60" s="124"/>
      <c r="CA60" s="95" t="s">
        <v>240</v>
      </c>
      <c r="CC60" s="123"/>
      <c r="CE60" s="114"/>
      <c r="CF60" s="122"/>
    </row>
    <row r="61" spans="1:84" s="98" customFormat="1" ht="33.75" x14ac:dyDescent="0.25">
      <c r="A61" s="131" t="s">
        <v>239</v>
      </c>
      <c r="B61" s="132" t="s">
        <v>238</v>
      </c>
      <c r="C61" s="314" t="s">
        <v>161</v>
      </c>
      <c r="D61" s="315"/>
      <c r="E61" s="316"/>
      <c r="F61" s="131" t="s">
        <v>162</v>
      </c>
      <c r="G61" s="130"/>
      <c r="H61" s="129">
        <v>0.74</v>
      </c>
      <c r="I61" s="128">
        <v>12415.43</v>
      </c>
      <c r="J61" s="128">
        <v>208302.48</v>
      </c>
      <c r="K61" s="128">
        <v>195474.9</v>
      </c>
      <c r="L61" s="128">
        <v>9931.65</v>
      </c>
      <c r="M61" s="127"/>
      <c r="N61" s="128">
        <v>2895.93</v>
      </c>
      <c r="O61" s="126">
        <v>381.18</v>
      </c>
      <c r="P61" s="126">
        <v>6.62</v>
      </c>
      <c r="BZ61" s="124"/>
      <c r="CA61" s="95" t="s">
        <v>161</v>
      </c>
      <c r="CC61" s="123"/>
      <c r="CE61" s="114"/>
      <c r="CF61" s="122"/>
    </row>
    <row r="62" spans="1:84" s="98" customFormat="1" ht="33.75" x14ac:dyDescent="0.25">
      <c r="A62" s="131" t="s">
        <v>237</v>
      </c>
      <c r="B62" s="132" t="s">
        <v>236</v>
      </c>
      <c r="C62" s="314" t="s">
        <v>235</v>
      </c>
      <c r="D62" s="315"/>
      <c r="E62" s="316"/>
      <c r="F62" s="131" t="s">
        <v>162</v>
      </c>
      <c r="G62" s="130"/>
      <c r="H62" s="129">
        <v>0.68</v>
      </c>
      <c r="I62" s="128">
        <v>5785.38</v>
      </c>
      <c r="J62" s="128">
        <v>89137.98</v>
      </c>
      <c r="K62" s="128">
        <v>79833.59</v>
      </c>
      <c r="L62" s="128">
        <v>8121.67</v>
      </c>
      <c r="M62" s="127"/>
      <c r="N62" s="128">
        <v>1182.72</v>
      </c>
      <c r="O62" s="126">
        <v>155.68</v>
      </c>
      <c r="P62" s="126">
        <v>6.08</v>
      </c>
      <c r="BZ62" s="124"/>
      <c r="CA62" s="95" t="s">
        <v>235</v>
      </c>
      <c r="CC62" s="123"/>
      <c r="CE62" s="114"/>
      <c r="CF62" s="122"/>
    </row>
    <row r="63" spans="1:84" s="98" customFormat="1" ht="45" x14ac:dyDescent="0.25">
      <c r="A63" s="131" t="s">
        <v>234</v>
      </c>
      <c r="B63" s="132" t="s">
        <v>233</v>
      </c>
      <c r="C63" s="314" t="s">
        <v>232</v>
      </c>
      <c r="D63" s="315"/>
      <c r="E63" s="316"/>
      <c r="F63" s="131" t="s">
        <v>194</v>
      </c>
      <c r="G63" s="130"/>
      <c r="H63" s="135">
        <v>8</v>
      </c>
      <c r="I63" s="128">
        <v>1120.48</v>
      </c>
      <c r="J63" s="128">
        <v>243351.13</v>
      </c>
      <c r="K63" s="128">
        <v>224069.98</v>
      </c>
      <c r="L63" s="127"/>
      <c r="M63" s="127"/>
      <c r="N63" s="128">
        <v>19281.150000000001</v>
      </c>
      <c r="O63" s="126">
        <v>436.95</v>
      </c>
      <c r="P63" s="125">
        <v>0</v>
      </c>
      <c r="BZ63" s="124"/>
      <c r="CA63" s="95" t="s">
        <v>232</v>
      </c>
      <c r="CC63" s="123"/>
      <c r="CE63" s="114"/>
      <c r="CF63" s="122"/>
    </row>
    <row r="64" spans="1:84" s="98" customFormat="1" ht="22.5" x14ac:dyDescent="0.25">
      <c r="A64" s="131" t="s">
        <v>231</v>
      </c>
      <c r="B64" s="132" t="s">
        <v>230</v>
      </c>
      <c r="C64" s="314" t="s">
        <v>229</v>
      </c>
      <c r="D64" s="315"/>
      <c r="E64" s="316"/>
      <c r="F64" s="131" t="s">
        <v>158</v>
      </c>
      <c r="G64" s="130"/>
      <c r="H64" s="129">
        <v>0.24</v>
      </c>
      <c r="I64" s="128">
        <v>11651.04</v>
      </c>
      <c r="J64" s="128">
        <v>79650.960000000006</v>
      </c>
      <c r="K64" s="128">
        <v>78724.789999999994</v>
      </c>
      <c r="L64" s="127"/>
      <c r="M64" s="127"/>
      <c r="N64" s="126">
        <v>926.17</v>
      </c>
      <c r="O64" s="126">
        <v>153.52000000000001</v>
      </c>
      <c r="P64" s="125">
        <v>0</v>
      </c>
      <c r="BZ64" s="124"/>
      <c r="CA64" s="95" t="s">
        <v>229</v>
      </c>
      <c r="CC64" s="123"/>
      <c r="CE64" s="114"/>
      <c r="CF64" s="122"/>
    </row>
    <row r="65" spans="1:84" s="98" customFormat="1" ht="78.75" x14ac:dyDescent="0.25">
      <c r="A65" s="131" t="s">
        <v>228</v>
      </c>
      <c r="B65" s="132" t="s">
        <v>227</v>
      </c>
      <c r="C65" s="314" t="s">
        <v>226</v>
      </c>
      <c r="D65" s="315"/>
      <c r="E65" s="316"/>
      <c r="F65" s="131" t="s">
        <v>194</v>
      </c>
      <c r="G65" s="130"/>
      <c r="H65" s="135">
        <v>4</v>
      </c>
      <c r="I65" s="128">
        <v>4133.8100000000004</v>
      </c>
      <c r="J65" s="128">
        <v>16535.240000000002</v>
      </c>
      <c r="K65" s="127"/>
      <c r="L65" s="127"/>
      <c r="M65" s="127"/>
      <c r="N65" s="128">
        <v>16535.240000000002</v>
      </c>
      <c r="O65" s="125">
        <v>0</v>
      </c>
      <c r="P65" s="125">
        <v>0</v>
      </c>
      <c r="BZ65" s="124"/>
      <c r="CA65" s="95" t="s">
        <v>226</v>
      </c>
      <c r="CC65" s="123"/>
      <c r="CE65" s="114"/>
      <c r="CF65" s="122"/>
    </row>
    <row r="66" spans="1:84" s="98" customFormat="1" ht="67.5" x14ac:dyDescent="0.25">
      <c r="A66" s="131" t="s">
        <v>225</v>
      </c>
      <c r="B66" s="132" t="s">
        <v>224</v>
      </c>
      <c r="C66" s="314" t="s">
        <v>223</v>
      </c>
      <c r="D66" s="315"/>
      <c r="E66" s="316"/>
      <c r="F66" s="131" t="s">
        <v>194</v>
      </c>
      <c r="G66" s="130"/>
      <c r="H66" s="135">
        <v>4</v>
      </c>
      <c r="I66" s="128">
        <v>5180.5600000000004</v>
      </c>
      <c r="J66" s="128">
        <v>20722.240000000002</v>
      </c>
      <c r="K66" s="127"/>
      <c r="L66" s="127"/>
      <c r="M66" s="127"/>
      <c r="N66" s="128">
        <v>20722.240000000002</v>
      </c>
      <c r="O66" s="125">
        <v>0</v>
      </c>
      <c r="P66" s="125">
        <v>0</v>
      </c>
      <c r="BZ66" s="124"/>
      <c r="CA66" s="95" t="s">
        <v>223</v>
      </c>
      <c r="CC66" s="123"/>
      <c r="CE66" s="114"/>
      <c r="CF66" s="122"/>
    </row>
    <row r="67" spans="1:84" s="98" customFormat="1" ht="33.75" x14ac:dyDescent="0.25">
      <c r="A67" s="131" t="s">
        <v>222</v>
      </c>
      <c r="B67" s="132" t="s">
        <v>221</v>
      </c>
      <c r="C67" s="314" t="s">
        <v>220</v>
      </c>
      <c r="D67" s="315"/>
      <c r="E67" s="316"/>
      <c r="F67" s="131" t="s">
        <v>194</v>
      </c>
      <c r="G67" s="130"/>
      <c r="H67" s="135">
        <v>4</v>
      </c>
      <c r="I67" s="128">
        <v>4058.57</v>
      </c>
      <c r="J67" s="128">
        <v>368209.42</v>
      </c>
      <c r="K67" s="128">
        <v>360461.88</v>
      </c>
      <c r="L67" s="128">
        <v>2162.2800000000002</v>
      </c>
      <c r="M67" s="127"/>
      <c r="N67" s="128">
        <v>5585.26</v>
      </c>
      <c r="O67" s="126">
        <v>702.92</v>
      </c>
      <c r="P67" s="126">
        <v>1.79</v>
      </c>
      <c r="BZ67" s="124"/>
      <c r="CA67" s="95" t="s">
        <v>219</v>
      </c>
      <c r="CC67" s="123"/>
      <c r="CE67" s="114"/>
      <c r="CF67" s="122"/>
    </row>
    <row r="68" spans="1:84" s="98" customFormat="1" ht="50.25" customHeight="1" x14ac:dyDescent="0.25">
      <c r="A68" s="131" t="s">
        <v>218</v>
      </c>
      <c r="B68" s="132" t="s">
        <v>217</v>
      </c>
      <c r="C68" s="314" t="s">
        <v>216</v>
      </c>
      <c r="D68" s="315"/>
      <c r="E68" s="316"/>
      <c r="F68" s="131" t="s">
        <v>194</v>
      </c>
      <c r="G68" s="130"/>
      <c r="H68" s="135">
        <v>4</v>
      </c>
      <c r="I68" s="128">
        <v>7627.88</v>
      </c>
      <c r="J68" s="128">
        <v>30511.52</v>
      </c>
      <c r="K68" s="127"/>
      <c r="L68" s="127"/>
      <c r="M68" s="127"/>
      <c r="N68" s="128">
        <v>30511.52</v>
      </c>
      <c r="O68" s="125">
        <v>0</v>
      </c>
      <c r="P68" s="125">
        <v>0</v>
      </c>
      <c r="BZ68" s="124"/>
      <c r="CA68" s="95" t="s">
        <v>216</v>
      </c>
      <c r="CC68" s="123"/>
      <c r="CE68" s="114"/>
      <c r="CF68" s="122"/>
    </row>
    <row r="69" spans="1:84" s="98" customFormat="1" ht="22.5" x14ac:dyDescent="0.25">
      <c r="A69" s="131" t="s">
        <v>215</v>
      </c>
      <c r="B69" s="132" t="s">
        <v>214</v>
      </c>
      <c r="C69" s="314" t="s">
        <v>213</v>
      </c>
      <c r="D69" s="315"/>
      <c r="E69" s="316"/>
      <c r="F69" s="131" t="s">
        <v>162</v>
      </c>
      <c r="G69" s="130"/>
      <c r="H69" s="129">
        <v>1.83</v>
      </c>
      <c r="I69" s="128">
        <v>223.74</v>
      </c>
      <c r="J69" s="128">
        <v>9281.5400000000009</v>
      </c>
      <c r="K69" s="128">
        <v>8610.39</v>
      </c>
      <c r="L69" s="126">
        <v>543.59</v>
      </c>
      <c r="M69" s="127"/>
      <c r="N69" s="126">
        <v>127.56</v>
      </c>
      <c r="O69" s="126">
        <v>19.64</v>
      </c>
      <c r="P69" s="126">
        <v>0.82</v>
      </c>
      <c r="BZ69" s="124"/>
      <c r="CA69" s="95" t="s">
        <v>213</v>
      </c>
      <c r="CC69" s="123"/>
      <c r="CE69" s="114"/>
      <c r="CF69" s="122"/>
    </row>
    <row r="70" spans="1:84" s="98" customFormat="1" ht="15" x14ac:dyDescent="0.25">
      <c r="A70" s="131" t="s">
        <v>212</v>
      </c>
      <c r="B70" s="132" t="s">
        <v>211</v>
      </c>
      <c r="C70" s="314" t="s">
        <v>210</v>
      </c>
      <c r="D70" s="315"/>
      <c r="E70" s="316"/>
      <c r="F70" s="131" t="s">
        <v>158</v>
      </c>
      <c r="G70" s="130"/>
      <c r="H70" s="129">
        <v>0.16</v>
      </c>
      <c r="I70" s="128">
        <v>136895</v>
      </c>
      <c r="J70" s="128">
        <v>489697.51</v>
      </c>
      <c r="K70" s="128">
        <v>489697.51</v>
      </c>
      <c r="L70" s="127"/>
      <c r="M70" s="127"/>
      <c r="N70" s="127"/>
      <c r="O70" s="126">
        <v>1788.59</v>
      </c>
      <c r="P70" s="125">
        <v>0</v>
      </c>
      <c r="BZ70" s="124"/>
      <c r="CA70" s="95" t="s">
        <v>209</v>
      </c>
      <c r="CC70" s="123"/>
      <c r="CE70" s="114"/>
      <c r="CF70" s="122"/>
    </row>
    <row r="71" spans="1:84" s="98" customFormat="1" ht="15" x14ac:dyDescent="0.25">
      <c r="A71" s="317" t="s">
        <v>208</v>
      </c>
      <c r="B71" s="318"/>
      <c r="C71" s="318"/>
      <c r="D71" s="318"/>
      <c r="E71" s="318"/>
      <c r="F71" s="318"/>
      <c r="G71" s="318"/>
      <c r="H71" s="318"/>
      <c r="I71" s="319"/>
      <c r="J71" s="115"/>
      <c r="K71" s="115"/>
      <c r="L71" s="115"/>
      <c r="M71" s="115"/>
      <c r="N71" s="115"/>
      <c r="O71" s="120">
        <v>5319.2314818000004</v>
      </c>
      <c r="P71" s="120">
        <v>214.0376431</v>
      </c>
      <c r="BZ71" s="124"/>
      <c r="CC71" s="123"/>
      <c r="CE71" s="114" t="s">
        <v>208</v>
      </c>
      <c r="CF71" s="122"/>
    </row>
    <row r="72" spans="1:84" s="98" customFormat="1" ht="15" x14ac:dyDescent="0.25">
      <c r="A72" s="313" t="s">
        <v>207</v>
      </c>
      <c r="B72" s="313"/>
      <c r="C72" s="313"/>
      <c r="D72" s="313"/>
      <c r="E72" s="313"/>
      <c r="F72" s="313"/>
      <c r="G72" s="313"/>
      <c r="H72" s="313"/>
      <c r="I72" s="313"/>
      <c r="J72" s="313"/>
      <c r="K72" s="313"/>
      <c r="L72" s="313"/>
      <c r="M72" s="313"/>
      <c r="N72" s="313"/>
      <c r="O72" s="313"/>
      <c r="P72" s="313"/>
      <c r="BZ72" s="124" t="s">
        <v>207</v>
      </c>
      <c r="CC72" s="123"/>
      <c r="CE72" s="114"/>
      <c r="CF72" s="122"/>
    </row>
    <row r="73" spans="1:84" s="98" customFormat="1" ht="15" x14ac:dyDescent="0.25">
      <c r="A73" s="131" t="s">
        <v>206</v>
      </c>
      <c r="B73" s="132" t="s">
        <v>205</v>
      </c>
      <c r="C73" s="314" t="s">
        <v>203</v>
      </c>
      <c r="D73" s="315"/>
      <c r="E73" s="316"/>
      <c r="F73" s="131" t="s">
        <v>204</v>
      </c>
      <c r="G73" s="130"/>
      <c r="H73" s="133">
        <v>4.8000000000000001E-2</v>
      </c>
      <c r="I73" s="128">
        <v>1668.36</v>
      </c>
      <c r="J73" s="128">
        <v>1790.4</v>
      </c>
      <c r="K73" s="128">
        <v>1790.4</v>
      </c>
      <c r="L73" s="127"/>
      <c r="M73" s="127"/>
      <c r="N73" s="127"/>
      <c r="O73" s="134">
        <v>4.2</v>
      </c>
      <c r="P73" s="125">
        <v>0</v>
      </c>
      <c r="BZ73" s="124"/>
      <c r="CA73" s="95" t="s">
        <v>203</v>
      </c>
      <c r="CC73" s="123"/>
      <c r="CE73" s="114"/>
      <c r="CF73" s="122"/>
    </row>
    <row r="74" spans="1:84" s="98" customFormat="1" ht="15" x14ac:dyDescent="0.25">
      <c r="A74" s="317" t="s">
        <v>202</v>
      </c>
      <c r="B74" s="318"/>
      <c r="C74" s="318"/>
      <c r="D74" s="318"/>
      <c r="E74" s="318"/>
      <c r="F74" s="318"/>
      <c r="G74" s="318"/>
      <c r="H74" s="318"/>
      <c r="I74" s="319"/>
      <c r="J74" s="115"/>
      <c r="K74" s="115"/>
      <c r="L74" s="115"/>
      <c r="M74" s="115"/>
      <c r="N74" s="115"/>
      <c r="O74" s="120">
        <v>4.1960274000000002</v>
      </c>
      <c r="P74" s="136">
        <v>0</v>
      </c>
      <c r="BZ74" s="124"/>
      <c r="CC74" s="123"/>
      <c r="CE74" s="114" t="s">
        <v>202</v>
      </c>
      <c r="CF74" s="122"/>
    </row>
    <row r="75" spans="1:84" s="98" customFormat="1" ht="15" x14ac:dyDescent="0.25">
      <c r="A75" s="313" t="s">
        <v>201</v>
      </c>
      <c r="B75" s="313"/>
      <c r="C75" s="313"/>
      <c r="D75" s="313"/>
      <c r="E75" s="313"/>
      <c r="F75" s="313"/>
      <c r="G75" s="313"/>
      <c r="H75" s="313"/>
      <c r="I75" s="313"/>
      <c r="J75" s="313"/>
      <c r="K75" s="313"/>
      <c r="L75" s="313"/>
      <c r="M75" s="313"/>
      <c r="N75" s="313"/>
      <c r="O75" s="313"/>
      <c r="P75" s="313"/>
      <c r="BZ75" s="124" t="s">
        <v>201</v>
      </c>
      <c r="CC75" s="123"/>
      <c r="CE75" s="114"/>
      <c r="CF75" s="122"/>
    </row>
    <row r="76" spans="1:84" s="98" customFormat="1" ht="22.5" x14ac:dyDescent="0.25">
      <c r="A76" s="131" t="s">
        <v>200</v>
      </c>
      <c r="B76" s="132" t="s">
        <v>199</v>
      </c>
      <c r="C76" s="314" t="s">
        <v>198</v>
      </c>
      <c r="D76" s="315"/>
      <c r="E76" s="316"/>
      <c r="F76" s="131" t="s">
        <v>194</v>
      </c>
      <c r="G76" s="130"/>
      <c r="H76" s="135">
        <v>2</v>
      </c>
      <c r="I76" s="128">
        <v>2090.35</v>
      </c>
      <c r="J76" s="128">
        <v>91775</v>
      </c>
      <c r="K76" s="128">
        <v>36356.089999999997</v>
      </c>
      <c r="L76" s="128">
        <v>50578.45</v>
      </c>
      <c r="M76" s="127"/>
      <c r="N76" s="128">
        <v>4840.46</v>
      </c>
      <c r="O76" s="126">
        <v>69.31</v>
      </c>
      <c r="P76" s="126">
        <v>25.04</v>
      </c>
      <c r="BZ76" s="124"/>
      <c r="CA76" s="95" t="s">
        <v>197</v>
      </c>
      <c r="CC76" s="123"/>
      <c r="CE76" s="114"/>
      <c r="CF76" s="122"/>
    </row>
    <row r="77" spans="1:84" s="350" customFormat="1" ht="22.5" x14ac:dyDescent="0.25">
      <c r="A77" s="340" t="s">
        <v>196</v>
      </c>
      <c r="B77" s="341" t="s">
        <v>195</v>
      </c>
      <c r="C77" s="342" t="s">
        <v>193</v>
      </c>
      <c r="D77" s="343"/>
      <c r="E77" s="344"/>
      <c r="F77" s="340" t="s">
        <v>194</v>
      </c>
      <c r="G77" s="345"/>
      <c r="H77" s="346">
        <v>2</v>
      </c>
      <c r="I77" s="347">
        <v>63163107.149999999</v>
      </c>
      <c r="J77" s="347">
        <v>126326214.3</v>
      </c>
      <c r="K77" s="348"/>
      <c r="L77" s="348"/>
      <c r="M77" s="348"/>
      <c r="N77" s="348"/>
      <c r="O77" s="349">
        <v>0</v>
      </c>
      <c r="P77" s="349">
        <v>0</v>
      </c>
      <c r="BZ77" s="351"/>
      <c r="CA77" s="352" t="s">
        <v>193</v>
      </c>
      <c r="CC77" s="353"/>
      <c r="CE77" s="354"/>
      <c r="CF77" s="355"/>
    </row>
    <row r="78" spans="1:84" s="98" customFormat="1" ht="15" x14ac:dyDescent="0.25">
      <c r="A78" s="320" t="s">
        <v>192</v>
      </c>
      <c r="B78" s="320"/>
      <c r="C78" s="320"/>
      <c r="D78" s="320"/>
      <c r="E78" s="320"/>
      <c r="F78" s="320"/>
      <c r="G78" s="320"/>
      <c r="H78" s="320"/>
      <c r="I78" s="320"/>
      <c r="J78" s="320"/>
      <c r="K78" s="320"/>
      <c r="L78" s="320"/>
      <c r="M78" s="320"/>
      <c r="N78" s="320"/>
      <c r="O78" s="320"/>
      <c r="P78" s="320"/>
      <c r="BZ78" s="124"/>
      <c r="CC78" s="123"/>
      <c r="CE78" s="114"/>
      <c r="CF78" s="122" t="s">
        <v>192</v>
      </c>
    </row>
    <row r="79" spans="1:84" s="98" customFormat="1" ht="33.75" x14ac:dyDescent="0.25">
      <c r="A79" s="131" t="s">
        <v>191</v>
      </c>
      <c r="B79" s="132" t="s">
        <v>190</v>
      </c>
      <c r="C79" s="314" t="s">
        <v>189</v>
      </c>
      <c r="D79" s="315"/>
      <c r="E79" s="316"/>
      <c r="F79" s="131" t="s">
        <v>168</v>
      </c>
      <c r="G79" s="130"/>
      <c r="H79" s="129">
        <v>0.93</v>
      </c>
      <c r="I79" s="128">
        <v>65710.259999999995</v>
      </c>
      <c r="J79" s="128">
        <v>1366269.77</v>
      </c>
      <c r="K79" s="128">
        <v>1366269.77</v>
      </c>
      <c r="L79" s="127"/>
      <c r="M79" s="127"/>
      <c r="N79" s="127"/>
      <c r="O79" s="126">
        <v>3202.02</v>
      </c>
      <c r="P79" s="125">
        <v>0</v>
      </c>
      <c r="BZ79" s="124"/>
      <c r="CA79" s="95" t="s">
        <v>189</v>
      </c>
      <c r="CC79" s="123"/>
      <c r="CE79" s="114"/>
      <c r="CF79" s="122"/>
    </row>
    <row r="80" spans="1:84" s="98" customFormat="1" ht="22.5" x14ac:dyDescent="0.25">
      <c r="A80" s="131" t="s">
        <v>188</v>
      </c>
      <c r="B80" s="132" t="s">
        <v>187</v>
      </c>
      <c r="C80" s="314" t="s">
        <v>185</v>
      </c>
      <c r="D80" s="315"/>
      <c r="E80" s="316"/>
      <c r="F80" s="131" t="s">
        <v>186</v>
      </c>
      <c r="G80" s="130"/>
      <c r="H80" s="135">
        <v>1</v>
      </c>
      <c r="I80" s="128">
        <v>6824.42</v>
      </c>
      <c r="J80" s="128">
        <v>141623.04000000001</v>
      </c>
      <c r="K80" s="128">
        <v>82663.17</v>
      </c>
      <c r="L80" s="128">
        <v>8152.08</v>
      </c>
      <c r="M80" s="128">
        <v>3834.32</v>
      </c>
      <c r="N80" s="128">
        <v>46973.47</v>
      </c>
      <c r="O80" s="134">
        <v>161.19999999999999</v>
      </c>
      <c r="P80" s="126">
        <v>5.81</v>
      </c>
      <c r="BZ80" s="124"/>
      <c r="CA80" s="95" t="s">
        <v>185</v>
      </c>
      <c r="CC80" s="123"/>
      <c r="CE80" s="114"/>
      <c r="CF80" s="122"/>
    </row>
    <row r="81" spans="1:86" s="98" customFormat="1" ht="33.75" x14ac:dyDescent="0.25">
      <c r="A81" s="131" t="s">
        <v>184</v>
      </c>
      <c r="B81" s="132" t="s">
        <v>183</v>
      </c>
      <c r="C81" s="314" t="s">
        <v>182</v>
      </c>
      <c r="D81" s="315"/>
      <c r="E81" s="316"/>
      <c r="F81" s="131" t="s">
        <v>172</v>
      </c>
      <c r="G81" s="130"/>
      <c r="H81" s="133">
        <v>0.20200000000000001</v>
      </c>
      <c r="I81" s="128">
        <v>67121.070000000007</v>
      </c>
      <c r="J81" s="128">
        <v>13558.46</v>
      </c>
      <c r="K81" s="127"/>
      <c r="L81" s="127"/>
      <c r="M81" s="127"/>
      <c r="N81" s="128">
        <v>13558.46</v>
      </c>
      <c r="O81" s="125">
        <v>0</v>
      </c>
      <c r="P81" s="125">
        <v>0</v>
      </c>
      <c r="BZ81" s="124"/>
      <c r="CA81" s="95" t="s">
        <v>182</v>
      </c>
      <c r="CC81" s="123"/>
      <c r="CE81" s="114"/>
      <c r="CF81" s="122"/>
    </row>
    <row r="82" spans="1:86" s="98" customFormat="1" ht="22.5" x14ac:dyDescent="0.25">
      <c r="A82" s="131" t="s">
        <v>181</v>
      </c>
      <c r="B82" s="132" t="s">
        <v>180</v>
      </c>
      <c r="C82" s="314" t="s">
        <v>179</v>
      </c>
      <c r="D82" s="315"/>
      <c r="E82" s="316"/>
      <c r="F82" s="131" t="s">
        <v>162</v>
      </c>
      <c r="G82" s="130"/>
      <c r="H82" s="129">
        <v>0.93</v>
      </c>
      <c r="I82" s="128">
        <v>12932.4</v>
      </c>
      <c r="J82" s="128">
        <v>249689.89</v>
      </c>
      <c r="K82" s="128">
        <v>153540.25</v>
      </c>
      <c r="L82" s="128">
        <v>11344.11</v>
      </c>
      <c r="M82" s="128">
        <v>5486.02</v>
      </c>
      <c r="N82" s="128">
        <v>79319.509999999995</v>
      </c>
      <c r="O82" s="126">
        <v>299.41000000000003</v>
      </c>
      <c r="P82" s="126">
        <v>8.32</v>
      </c>
      <c r="BZ82" s="124"/>
      <c r="CA82" s="95" t="s">
        <v>179</v>
      </c>
      <c r="CC82" s="123"/>
      <c r="CE82" s="114"/>
      <c r="CF82" s="122"/>
    </row>
    <row r="83" spans="1:86" s="98" customFormat="1" ht="33.75" x14ac:dyDescent="0.25">
      <c r="A83" s="131" t="s">
        <v>178</v>
      </c>
      <c r="B83" s="132" t="s">
        <v>173</v>
      </c>
      <c r="C83" s="314" t="s">
        <v>171</v>
      </c>
      <c r="D83" s="315"/>
      <c r="E83" s="316"/>
      <c r="F83" s="131" t="s">
        <v>172</v>
      </c>
      <c r="G83" s="130"/>
      <c r="H83" s="133">
        <v>0.121</v>
      </c>
      <c r="I83" s="128">
        <v>68640.75</v>
      </c>
      <c r="J83" s="128">
        <v>8305.5300000000007</v>
      </c>
      <c r="K83" s="127"/>
      <c r="L83" s="127"/>
      <c r="M83" s="127"/>
      <c r="N83" s="128">
        <v>8305.5300000000007</v>
      </c>
      <c r="O83" s="125">
        <v>0</v>
      </c>
      <c r="P83" s="125">
        <v>0</v>
      </c>
      <c r="BZ83" s="124"/>
      <c r="CA83" s="95" t="s">
        <v>171</v>
      </c>
      <c r="CC83" s="123"/>
      <c r="CE83" s="114"/>
      <c r="CF83" s="122"/>
    </row>
    <row r="84" spans="1:86" s="98" customFormat="1" ht="33.75" x14ac:dyDescent="0.25">
      <c r="A84" s="131" t="s">
        <v>177</v>
      </c>
      <c r="B84" s="132" t="s">
        <v>176</v>
      </c>
      <c r="C84" s="314" t="s">
        <v>175</v>
      </c>
      <c r="D84" s="315"/>
      <c r="E84" s="316"/>
      <c r="F84" s="131" t="s">
        <v>162</v>
      </c>
      <c r="G84" s="130"/>
      <c r="H84" s="129">
        <v>0.83</v>
      </c>
      <c r="I84" s="128">
        <v>13671.24</v>
      </c>
      <c r="J84" s="128">
        <v>244795.94</v>
      </c>
      <c r="K84" s="128">
        <v>176046.19</v>
      </c>
      <c r="L84" s="128">
        <v>11555.58</v>
      </c>
      <c r="M84" s="128">
        <v>5630.54</v>
      </c>
      <c r="N84" s="128">
        <v>51563.63</v>
      </c>
      <c r="O84" s="134">
        <v>343.3</v>
      </c>
      <c r="P84" s="126">
        <v>8.5399999999999991</v>
      </c>
      <c r="BZ84" s="124"/>
      <c r="CA84" s="95" t="s">
        <v>175</v>
      </c>
      <c r="CC84" s="123"/>
      <c r="CE84" s="114"/>
      <c r="CF84" s="122"/>
    </row>
    <row r="85" spans="1:86" s="98" customFormat="1" ht="33.75" x14ac:dyDescent="0.25">
      <c r="A85" s="131" t="s">
        <v>174</v>
      </c>
      <c r="B85" s="132" t="s">
        <v>173</v>
      </c>
      <c r="C85" s="314" t="s">
        <v>171</v>
      </c>
      <c r="D85" s="315"/>
      <c r="E85" s="316"/>
      <c r="F85" s="131" t="s">
        <v>172</v>
      </c>
      <c r="G85" s="130"/>
      <c r="H85" s="133">
        <v>0.105</v>
      </c>
      <c r="I85" s="128">
        <v>68640.75</v>
      </c>
      <c r="J85" s="128">
        <v>7207.28</v>
      </c>
      <c r="K85" s="127"/>
      <c r="L85" s="127"/>
      <c r="M85" s="127"/>
      <c r="N85" s="128">
        <v>7207.28</v>
      </c>
      <c r="O85" s="125">
        <v>0</v>
      </c>
      <c r="P85" s="125">
        <v>0</v>
      </c>
      <c r="BZ85" s="124"/>
      <c r="CA85" s="95" t="s">
        <v>171</v>
      </c>
      <c r="CC85" s="123"/>
      <c r="CE85" s="114"/>
      <c r="CF85" s="122"/>
    </row>
    <row r="86" spans="1:86" s="98" customFormat="1" ht="22.5" x14ac:dyDescent="0.25">
      <c r="A86" s="131" t="s">
        <v>170</v>
      </c>
      <c r="B86" s="132" t="s">
        <v>169</v>
      </c>
      <c r="C86" s="314" t="s">
        <v>167</v>
      </c>
      <c r="D86" s="315"/>
      <c r="E86" s="316"/>
      <c r="F86" s="131" t="s">
        <v>168</v>
      </c>
      <c r="G86" s="130"/>
      <c r="H86" s="129">
        <v>0.93</v>
      </c>
      <c r="I86" s="128">
        <v>39762.58</v>
      </c>
      <c r="J86" s="128">
        <v>826756.82</v>
      </c>
      <c r="K86" s="128">
        <v>826756.82</v>
      </c>
      <c r="L86" s="127"/>
      <c r="M86" s="127"/>
      <c r="N86" s="127"/>
      <c r="O86" s="126">
        <v>2021.02</v>
      </c>
      <c r="P86" s="125">
        <v>0</v>
      </c>
      <c r="BZ86" s="124"/>
      <c r="CA86" s="95" t="s">
        <v>167</v>
      </c>
      <c r="CC86" s="123"/>
      <c r="CE86" s="114"/>
      <c r="CF86" s="122"/>
    </row>
    <row r="87" spans="1:86" s="98" customFormat="1" ht="15" x14ac:dyDescent="0.25">
      <c r="A87" s="317" t="s">
        <v>166</v>
      </c>
      <c r="B87" s="318"/>
      <c r="C87" s="318"/>
      <c r="D87" s="318"/>
      <c r="E87" s="318"/>
      <c r="F87" s="318"/>
      <c r="G87" s="318"/>
      <c r="H87" s="318"/>
      <c r="I87" s="319"/>
      <c r="J87" s="115"/>
      <c r="K87" s="115"/>
      <c r="L87" s="115"/>
      <c r="M87" s="115"/>
      <c r="N87" s="115"/>
      <c r="O87" s="120">
        <v>6096.2456966</v>
      </c>
      <c r="P87" s="120">
        <v>47.7061134</v>
      </c>
      <c r="BZ87" s="124"/>
      <c r="CC87" s="123"/>
      <c r="CE87" s="114" t="s">
        <v>166</v>
      </c>
      <c r="CF87" s="122"/>
    </row>
    <row r="88" spans="1:86" s="98" customFormat="1" ht="15" x14ac:dyDescent="0.25">
      <c r="A88" s="313" t="s">
        <v>165</v>
      </c>
      <c r="B88" s="313"/>
      <c r="C88" s="313"/>
      <c r="D88" s="313"/>
      <c r="E88" s="313"/>
      <c r="F88" s="313"/>
      <c r="G88" s="313"/>
      <c r="H88" s="313"/>
      <c r="I88" s="313"/>
      <c r="J88" s="313"/>
      <c r="K88" s="313"/>
      <c r="L88" s="313"/>
      <c r="M88" s="313"/>
      <c r="N88" s="313"/>
      <c r="O88" s="313"/>
      <c r="P88" s="313"/>
      <c r="BZ88" s="124" t="s">
        <v>165</v>
      </c>
      <c r="CC88" s="123"/>
      <c r="CE88" s="114"/>
      <c r="CF88" s="122"/>
    </row>
    <row r="89" spans="1:86" s="98" customFormat="1" ht="45" x14ac:dyDescent="0.25">
      <c r="A89" s="131" t="s">
        <v>164</v>
      </c>
      <c r="B89" s="132" t="s">
        <v>163</v>
      </c>
      <c r="C89" s="314" t="s">
        <v>161</v>
      </c>
      <c r="D89" s="315"/>
      <c r="E89" s="316"/>
      <c r="F89" s="131" t="s">
        <v>162</v>
      </c>
      <c r="G89" s="130"/>
      <c r="H89" s="129">
        <v>0.68</v>
      </c>
      <c r="I89" s="128">
        <v>12415.43</v>
      </c>
      <c r="J89" s="128">
        <v>114847.85</v>
      </c>
      <c r="K89" s="128">
        <v>107775.35</v>
      </c>
      <c r="L89" s="128">
        <v>5475.83</v>
      </c>
      <c r="M89" s="127"/>
      <c r="N89" s="128">
        <v>1596.67</v>
      </c>
      <c r="O89" s="126">
        <v>210.17</v>
      </c>
      <c r="P89" s="126">
        <v>3.65</v>
      </c>
      <c r="BZ89" s="124"/>
      <c r="CA89" s="95" t="s">
        <v>161</v>
      </c>
      <c r="CC89" s="123"/>
      <c r="CE89" s="114"/>
      <c r="CF89" s="122"/>
    </row>
    <row r="90" spans="1:86" s="98" customFormat="1" ht="22.5" x14ac:dyDescent="0.25">
      <c r="A90" s="131" t="s">
        <v>160</v>
      </c>
      <c r="B90" s="132" t="s">
        <v>159</v>
      </c>
      <c r="C90" s="314" t="s">
        <v>157</v>
      </c>
      <c r="D90" s="315"/>
      <c r="E90" s="316"/>
      <c r="F90" s="131" t="s">
        <v>158</v>
      </c>
      <c r="G90" s="130"/>
      <c r="H90" s="129">
        <v>0.06</v>
      </c>
      <c r="I90" s="128">
        <v>11651.04</v>
      </c>
      <c r="J90" s="128">
        <v>21330.94</v>
      </c>
      <c r="K90" s="128">
        <v>21099.4</v>
      </c>
      <c r="L90" s="127"/>
      <c r="M90" s="127"/>
      <c r="N90" s="126">
        <v>231.54</v>
      </c>
      <c r="O90" s="126">
        <v>41.14</v>
      </c>
      <c r="P90" s="125">
        <v>0</v>
      </c>
      <c r="BZ90" s="124"/>
      <c r="CA90" s="95" t="s">
        <v>157</v>
      </c>
      <c r="CC90" s="123"/>
      <c r="CE90" s="114"/>
      <c r="CF90" s="122"/>
    </row>
    <row r="91" spans="1:86" s="98" customFormat="1" ht="15" x14ac:dyDescent="0.25">
      <c r="A91" s="317" t="s">
        <v>156</v>
      </c>
      <c r="B91" s="318"/>
      <c r="C91" s="318"/>
      <c r="D91" s="318"/>
      <c r="E91" s="318"/>
      <c r="F91" s="318"/>
      <c r="G91" s="318"/>
      <c r="H91" s="318"/>
      <c r="I91" s="319"/>
      <c r="J91" s="115"/>
      <c r="K91" s="115"/>
      <c r="L91" s="115"/>
      <c r="M91" s="115"/>
      <c r="N91" s="115"/>
      <c r="O91" s="120">
        <v>251.31092279999999</v>
      </c>
      <c r="P91" s="120">
        <v>3.6487196000000002</v>
      </c>
      <c r="BZ91" s="124"/>
      <c r="CC91" s="123"/>
      <c r="CE91" s="114" t="s">
        <v>156</v>
      </c>
      <c r="CF91" s="122"/>
    </row>
    <row r="92" spans="1:86" s="98" customFormat="1" ht="15" x14ac:dyDescent="0.25">
      <c r="A92" s="317" t="s">
        <v>58</v>
      </c>
      <c r="B92" s="318"/>
      <c r="C92" s="318"/>
      <c r="D92" s="318"/>
      <c r="E92" s="318"/>
      <c r="F92" s="318"/>
      <c r="G92" s="318"/>
      <c r="H92" s="318"/>
      <c r="I92" s="319"/>
      <c r="J92" s="115"/>
      <c r="K92" s="115"/>
      <c r="L92" s="115"/>
      <c r="M92" s="115"/>
      <c r="N92" s="115"/>
      <c r="O92" s="115"/>
      <c r="P92" s="115"/>
      <c r="CG92" s="114" t="s">
        <v>58</v>
      </c>
    </row>
    <row r="93" spans="1:86" s="98" customFormat="1" ht="15" x14ac:dyDescent="0.25">
      <c r="A93" s="321" t="s">
        <v>155</v>
      </c>
      <c r="B93" s="322"/>
      <c r="C93" s="322"/>
      <c r="D93" s="322"/>
      <c r="E93" s="322"/>
      <c r="F93" s="322"/>
      <c r="G93" s="322"/>
      <c r="H93" s="322"/>
      <c r="I93" s="323"/>
      <c r="J93" s="119">
        <v>10904289.310000001</v>
      </c>
      <c r="K93" s="118"/>
      <c r="L93" s="118"/>
      <c r="M93" s="118"/>
      <c r="N93" s="118"/>
      <c r="O93" s="118"/>
      <c r="P93" s="118"/>
      <c r="CG93" s="114"/>
      <c r="CH93" s="93" t="s">
        <v>155</v>
      </c>
    </row>
    <row r="94" spans="1:86" s="98" customFormat="1" ht="15" x14ac:dyDescent="0.25">
      <c r="A94" s="321" t="s">
        <v>148</v>
      </c>
      <c r="B94" s="322"/>
      <c r="C94" s="322"/>
      <c r="D94" s="322"/>
      <c r="E94" s="322"/>
      <c r="F94" s="322"/>
      <c r="G94" s="322"/>
      <c r="H94" s="322"/>
      <c r="I94" s="323"/>
      <c r="J94" s="118"/>
      <c r="K94" s="118"/>
      <c r="L94" s="118"/>
      <c r="M94" s="118"/>
      <c r="N94" s="118"/>
      <c r="O94" s="118"/>
      <c r="P94" s="118"/>
      <c r="CG94" s="114"/>
      <c r="CH94" s="93" t="s">
        <v>148</v>
      </c>
    </row>
    <row r="95" spans="1:86" s="98" customFormat="1" ht="15" x14ac:dyDescent="0.25">
      <c r="A95" s="321" t="s">
        <v>154</v>
      </c>
      <c r="B95" s="322"/>
      <c r="C95" s="322"/>
      <c r="D95" s="322"/>
      <c r="E95" s="322"/>
      <c r="F95" s="322"/>
      <c r="G95" s="322"/>
      <c r="H95" s="322"/>
      <c r="I95" s="323"/>
      <c r="J95" s="119">
        <v>6771952.5700000003</v>
      </c>
      <c r="K95" s="118"/>
      <c r="L95" s="118"/>
      <c r="M95" s="118"/>
      <c r="N95" s="118"/>
      <c r="O95" s="118"/>
      <c r="P95" s="118"/>
      <c r="CG95" s="114"/>
      <c r="CH95" s="93" t="s">
        <v>154</v>
      </c>
    </row>
    <row r="96" spans="1:86" s="98" customFormat="1" ht="15" x14ac:dyDescent="0.25">
      <c r="A96" s="321" t="s">
        <v>153</v>
      </c>
      <c r="B96" s="322"/>
      <c r="C96" s="322"/>
      <c r="D96" s="322"/>
      <c r="E96" s="322"/>
      <c r="F96" s="322"/>
      <c r="G96" s="322"/>
      <c r="H96" s="322"/>
      <c r="I96" s="323"/>
      <c r="J96" s="119">
        <v>2003848.96</v>
      </c>
      <c r="K96" s="118"/>
      <c r="L96" s="118"/>
      <c r="M96" s="118"/>
      <c r="N96" s="118"/>
      <c r="O96" s="118"/>
      <c r="P96" s="118"/>
      <c r="CG96" s="114"/>
      <c r="CH96" s="93" t="s">
        <v>153</v>
      </c>
    </row>
    <row r="97" spans="1:86" s="98" customFormat="1" ht="15" x14ac:dyDescent="0.25">
      <c r="A97" s="321" t="s">
        <v>152</v>
      </c>
      <c r="B97" s="322"/>
      <c r="C97" s="322"/>
      <c r="D97" s="322"/>
      <c r="E97" s="322"/>
      <c r="F97" s="322"/>
      <c r="G97" s="322"/>
      <c r="H97" s="322"/>
      <c r="I97" s="323"/>
      <c r="J97" s="119">
        <v>78588.67</v>
      </c>
      <c r="K97" s="118"/>
      <c r="L97" s="118"/>
      <c r="M97" s="118"/>
      <c r="N97" s="118"/>
      <c r="O97" s="118"/>
      <c r="P97" s="118"/>
      <c r="CG97" s="114"/>
      <c r="CH97" s="93" t="s">
        <v>152</v>
      </c>
    </row>
    <row r="98" spans="1:86" s="98" customFormat="1" ht="15" x14ac:dyDescent="0.25">
      <c r="A98" s="321" t="s">
        <v>151</v>
      </c>
      <c r="B98" s="322"/>
      <c r="C98" s="322"/>
      <c r="D98" s="322"/>
      <c r="E98" s="322"/>
      <c r="F98" s="322"/>
      <c r="G98" s="322"/>
      <c r="H98" s="322"/>
      <c r="I98" s="323"/>
      <c r="J98" s="119">
        <v>2049899.11</v>
      </c>
      <c r="K98" s="118"/>
      <c r="L98" s="118"/>
      <c r="M98" s="118"/>
      <c r="N98" s="118"/>
      <c r="O98" s="118"/>
      <c r="P98" s="118"/>
      <c r="CG98" s="114"/>
      <c r="CH98" s="93" t="s">
        <v>151</v>
      </c>
    </row>
    <row r="99" spans="1:86" s="98" customFormat="1" ht="15" x14ac:dyDescent="0.25">
      <c r="A99" s="321" t="s">
        <v>150</v>
      </c>
      <c r="B99" s="322"/>
      <c r="C99" s="322"/>
      <c r="D99" s="322"/>
      <c r="E99" s="322"/>
      <c r="F99" s="322"/>
      <c r="G99" s="322"/>
      <c r="H99" s="322"/>
      <c r="I99" s="323"/>
      <c r="J99" s="119">
        <v>13244755.6</v>
      </c>
      <c r="K99" s="118"/>
      <c r="L99" s="118"/>
      <c r="M99" s="118"/>
      <c r="N99" s="118"/>
      <c r="O99" s="118"/>
      <c r="P99" s="118"/>
      <c r="CG99" s="114"/>
      <c r="CH99" s="93" t="s">
        <v>150</v>
      </c>
    </row>
    <row r="100" spans="1:86" s="98" customFormat="1" ht="15" x14ac:dyDescent="0.25">
      <c r="A100" s="321" t="s">
        <v>148</v>
      </c>
      <c r="B100" s="322"/>
      <c r="C100" s="322"/>
      <c r="D100" s="322"/>
      <c r="E100" s="322"/>
      <c r="F100" s="322"/>
      <c r="G100" s="322"/>
      <c r="H100" s="322"/>
      <c r="I100" s="323"/>
      <c r="J100" s="118"/>
      <c r="K100" s="118"/>
      <c r="L100" s="118"/>
      <c r="M100" s="118"/>
      <c r="N100" s="118"/>
      <c r="O100" s="118"/>
      <c r="P100" s="118"/>
      <c r="CG100" s="114"/>
      <c r="CH100" s="93" t="s">
        <v>148</v>
      </c>
    </row>
    <row r="101" spans="1:86" s="98" customFormat="1" ht="15" x14ac:dyDescent="0.25">
      <c r="A101" s="321" t="s">
        <v>147</v>
      </c>
      <c r="B101" s="322"/>
      <c r="C101" s="322"/>
      <c r="D101" s="322"/>
      <c r="E101" s="322"/>
      <c r="F101" s="322"/>
      <c r="G101" s="322"/>
      <c r="H101" s="322"/>
      <c r="I101" s="323"/>
      <c r="J101" s="119">
        <v>3830259.62</v>
      </c>
      <c r="K101" s="118"/>
      <c r="L101" s="118"/>
      <c r="M101" s="118"/>
      <c r="N101" s="118"/>
      <c r="O101" s="118"/>
      <c r="P101" s="118"/>
      <c r="CG101" s="114"/>
      <c r="CH101" s="93" t="s">
        <v>147</v>
      </c>
    </row>
    <row r="102" spans="1:86" s="98" customFormat="1" ht="15" x14ac:dyDescent="0.25">
      <c r="A102" s="321" t="s">
        <v>146</v>
      </c>
      <c r="B102" s="322"/>
      <c r="C102" s="322"/>
      <c r="D102" s="322"/>
      <c r="E102" s="322"/>
      <c r="F102" s="322"/>
      <c r="G102" s="322"/>
      <c r="H102" s="322"/>
      <c r="I102" s="323"/>
      <c r="J102" s="119">
        <v>1791708.02</v>
      </c>
      <c r="K102" s="118"/>
      <c r="L102" s="118"/>
      <c r="M102" s="118"/>
      <c r="N102" s="118"/>
      <c r="O102" s="118"/>
      <c r="P102" s="118"/>
      <c r="CG102" s="114"/>
      <c r="CH102" s="93" t="s">
        <v>146</v>
      </c>
    </row>
    <row r="103" spans="1:86" s="98" customFormat="1" ht="15" x14ac:dyDescent="0.25">
      <c r="A103" s="321" t="s">
        <v>145</v>
      </c>
      <c r="B103" s="322"/>
      <c r="C103" s="322"/>
      <c r="D103" s="322"/>
      <c r="E103" s="322"/>
      <c r="F103" s="322"/>
      <c r="G103" s="322"/>
      <c r="H103" s="322"/>
      <c r="I103" s="323"/>
      <c r="J103" s="119">
        <v>63637.79</v>
      </c>
      <c r="K103" s="118"/>
      <c r="L103" s="118"/>
      <c r="M103" s="118"/>
      <c r="N103" s="118"/>
      <c r="O103" s="118"/>
      <c r="P103" s="118"/>
      <c r="CG103" s="114"/>
      <c r="CH103" s="93" t="s">
        <v>145</v>
      </c>
    </row>
    <row r="104" spans="1:86" s="98" customFormat="1" ht="15" x14ac:dyDescent="0.25">
      <c r="A104" s="321" t="s">
        <v>144</v>
      </c>
      <c r="B104" s="322"/>
      <c r="C104" s="322"/>
      <c r="D104" s="322"/>
      <c r="E104" s="322"/>
      <c r="F104" s="322"/>
      <c r="G104" s="322"/>
      <c r="H104" s="322"/>
      <c r="I104" s="323"/>
      <c r="J104" s="119">
        <v>1396811.98</v>
      </c>
      <c r="K104" s="118"/>
      <c r="L104" s="118"/>
      <c r="M104" s="118"/>
      <c r="N104" s="118"/>
      <c r="O104" s="118"/>
      <c r="P104" s="118"/>
      <c r="CG104" s="114"/>
      <c r="CH104" s="93" t="s">
        <v>144</v>
      </c>
    </row>
    <row r="105" spans="1:86" s="98" customFormat="1" ht="15" x14ac:dyDescent="0.25">
      <c r="A105" s="321" t="s">
        <v>143</v>
      </c>
      <c r="B105" s="322"/>
      <c r="C105" s="322"/>
      <c r="D105" s="322"/>
      <c r="E105" s="322"/>
      <c r="F105" s="322"/>
      <c r="G105" s="322"/>
      <c r="H105" s="322"/>
      <c r="I105" s="323"/>
      <c r="J105" s="119">
        <v>3989151.29</v>
      </c>
      <c r="K105" s="118"/>
      <c r="L105" s="118"/>
      <c r="M105" s="118"/>
      <c r="N105" s="118"/>
      <c r="O105" s="118"/>
      <c r="P105" s="118"/>
      <c r="CG105" s="114"/>
      <c r="CH105" s="93" t="s">
        <v>143</v>
      </c>
    </row>
    <row r="106" spans="1:86" s="98" customFormat="1" ht="15" x14ac:dyDescent="0.25">
      <c r="A106" s="321" t="s">
        <v>142</v>
      </c>
      <c r="B106" s="322"/>
      <c r="C106" s="322"/>
      <c r="D106" s="322"/>
      <c r="E106" s="322"/>
      <c r="F106" s="322"/>
      <c r="G106" s="322"/>
      <c r="H106" s="322"/>
      <c r="I106" s="323"/>
      <c r="J106" s="119">
        <v>2173186.9</v>
      </c>
      <c r="K106" s="118"/>
      <c r="L106" s="118"/>
      <c r="M106" s="118"/>
      <c r="N106" s="118"/>
      <c r="O106" s="118"/>
      <c r="P106" s="118"/>
      <c r="CG106" s="114"/>
      <c r="CH106" s="93" t="s">
        <v>142</v>
      </c>
    </row>
    <row r="107" spans="1:86" s="98" customFormat="1" ht="15" x14ac:dyDescent="0.25">
      <c r="A107" s="321" t="s">
        <v>149</v>
      </c>
      <c r="B107" s="322"/>
      <c r="C107" s="322"/>
      <c r="D107" s="322"/>
      <c r="E107" s="322"/>
      <c r="F107" s="322"/>
      <c r="G107" s="322"/>
      <c r="H107" s="322"/>
      <c r="I107" s="323"/>
      <c r="J107" s="119">
        <v>8168507.4800000004</v>
      </c>
      <c r="K107" s="118"/>
      <c r="L107" s="118"/>
      <c r="M107" s="118"/>
      <c r="N107" s="118"/>
      <c r="O107" s="118"/>
      <c r="P107" s="118"/>
      <c r="CG107" s="114"/>
      <c r="CH107" s="93" t="s">
        <v>149</v>
      </c>
    </row>
    <row r="108" spans="1:86" s="98" customFormat="1" ht="15" x14ac:dyDescent="0.25">
      <c r="A108" s="321" t="s">
        <v>148</v>
      </c>
      <c r="B108" s="322"/>
      <c r="C108" s="322"/>
      <c r="D108" s="322"/>
      <c r="E108" s="322"/>
      <c r="F108" s="322"/>
      <c r="G108" s="322"/>
      <c r="H108" s="322"/>
      <c r="I108" s="323"/>
      <c r="J108" s="118"/>
      <c r="K108" s="118"/>
      <c r="L108" s="118"/>
      <c r="M108" s="118"/>
      <c r="N108" s="118"/>
      <c r="O108" s="118"/>
      <c r="P108" s="118"/>
      <c r="CG108" s="114"/>
      <c r="CH108" s="93" t="s">
        <v>148</v>
      </c>
    </row>
    <row r="109" spans="1:86" s="98" customFormat="1" ht="15" x14ac:dyDescent="0.25">
      <c r="A109" s="321" t="s">
        <v>147</v>
      </c>
      <c r="B109" s="322"/>
      <c r="C109" s="322"/>
      <c r="D109" s="322"/>
      <c r="E109" s="322"/>
      <c r="F109" s="322"/>
      <c r="G109" s="322"/>
      <c r="H109" s="322"/>
      <c r="I109" s="323"/>
      <c r="J109" s="119">
        <v>2941692.95</v>
      </c>
      <c r="K109" s="118"/>
      <c r="L109" s="118"/>
      <c r="M109" s="118"/>
      <c r="N109" s="118"/>
      <c r="O109" s="118"/>
      <c r="P109" s="118"/>
      <c r="CG109" s="114"/>
      <c r="CH109" s="93" t="s">
        <v>147</v>
      </c>
    </row>
    <row r="110" spans="1:86" s="98" customFormat="1" ht="15" x14ac:dyDescent="0.25">
      <c r="A110" s="321" t="s">
        <v>146</v>
      </c>
      <c r="B110" s="322"/>
      <c r="C110" s="322"/>
      <c r="D110" s="322"/>
      <c r="E110" s="322"/>
      <c r="F110" s="322"/>
      <c r="G110" s="322"/>
      <c r="H110" s="322"/>
      <c r="I110" s="323"/>
      <c r="J110" s="119">
        <v>212140.94</v>
      </c>
      <c r="K110" s="118"/>
      <c r="L110" s="118"/>
      <c r="M110" s="118"/>
      <c r="N110" s="118"/>
      <c r="O110" s="118"/>
      <c r="P110" s="118"/>
      <c r="CG110" s="114"/>
      <c r="CH110" s="93" t="s">
        <v>146</v>
      </c>
    </row>
    <row r="111" spans="1:86" s="98" customFormat="1" ht="15" x14ac:dyDescent="0.25">
      <c r="A111" s="321" t="s">
        <v>145</v>
      </c>
      <c r="B111" s="322"/>
      <c r="C111" s="322"/>
      <c r="D111" s="322"/>
      <c r="E111" s="322"/>
      <c r="F111" s="322"/>
      <c r="G111" s="322"/>
      <c r="H111" s="322"/>
      <c r="I111" s="323"/>
      <c r="J111" s="119">
        <v>14950.88</v>
      </c>
      <c r="K111" s="118"/>
      <c r="L111" s="118"/>
      <c r="M111" s="118"/>
      <c r="N111" s="118"/>
      <c r="O111" s="118"/>
      <c r="P111" s="118"/>
      <c r="CG111" s="114"/>
      <c r="CH111" s="93" t="s">
        <v>145</v>
      </c>
    </row>
    <row r="112" spans="1:86" s="98" customFormat="1" ht="15" x14ac:dyDescent="0.25">
      <c r="A112" s="321" t="s">
        <v>144</v>
      </c>
      <c r="B112" s="322"/>
      <c r="C112" s="322"/>
      <c r="D112" s="322"/>
      <c r="E112" s="322"/>
      <c r="F112" s="322"/>
      <c r="G112" s="322"/>
      <c r="H112" s="322"/>
      <c r="I112" s="323"/>
      <c r="J112" s="119">
        <v>653087.13</v>
      </c>
      <c r="K112" s="118"/>
      <c r="L112" s="118"/>
      <c r="M112" s="118"/>
      <c r="N112" s="118"/>
      <c r="O112" s="118"/>
      <c r="P112" s="118"/>
      <c r="CG112" s="114"/>
      <c r="CH112" s="93" t="s">
        <v>144</v>
      </c>
    </row>
    <row r="113" spans="1:88" s="98" customFormat="1" ht="15" x14ac:dyDescent="0.25">
      <c r="A113" s="321" t="s">
        <v>143</v>
      </c>
      <c r="B113" s="322"/>
      <c r="C113" s="322"/>
      <c r="D113" s="322"/>
      <c r="E113" s="322"/>
      <c r="F113" s="322"/>
      <c r="G113" s="322"/>
      <c r="H113" s="322"/>
      <c r="I113" s="323"/>
      <c r="J113" s="119">
        <v>2863232.11</v>
      </c>
      <c r="K113" s="118"/>
      <c r="L113" s="118"/>
      <c r="M113" s="118"/>
      <c r="N113" s="118"/>
      <c r="O113" s="118"/>
      <c r="P113" s="118"/>
      <c r="CG113" s="114"/>
      <c r="CH113" s="93" t="s">
        <v>143</v>
      </c>
    </row>
    <row r="114" spans="1:88" s="98" customFormat="1" ht="15" x14ac:dyDescent="0.25">
      <c r="A114" s="321" t="s">
        <v>142</v>
      </c>
      <c r="B114" s="322"/>
      <c r="C114" s="322"/>
      <c r="D114" s="322"/>
      <c r="E114" s="322"/>
      <c r="F114" s="322"/>
      <c r="G114" s="322"/>
      <c r="H114" s="322"/>
      <c r="I114" s="323"/>
      <c r="J114" s="119">
        <v>1483403.47</v>
      </c>
      <c r="K114" s="118"/>
      <c r="L114" s="118"/>
      <c r="M114" s="118"/>
      <c r="N114" s="118"/>
      <c r="O114" s="118"/>
      <c r="P114" s="118"/>
      <c r="CG114" s="114"/>
      <c r="CH114" s="93" t="s">
        <v>142</v>
      </c>
    </row>
    <row r="115" spans="1:88" s="98" customFormat="1" ht="15" x14ac:dyDescent="0.25">
      <c r="A115" s="321" t="s">
        <v>141</v>
      </c>
      <c r="B115" s="322"/>
      <c r="C115" s="322"/>
      <c r="D115" s="322"/>
      <c r="E115" s="322"/>
      <c r="F115" s="322"/>
      <c r="G115" s="322"/>
      <c r="H115" s="322"/>
      <c r="I115" s="323"/>
      <c r="J115" s="119">
        <v>126326214.3</v>
      </c>
      <c r="K115" s="118"/>
      <c r="L115" s="118"/>
      <c r="M115" s="118"/>
      <c r="N115" s="118"/>
      <c r="O115" s="118"/>
      <c r="P115" s="118"/>
      <c r="CG115" s="114"/>
      <c r="CH115" s="93" t="s">
        <v>141</v>
      </c>
    </row>
    <row r="116" spans="1:88" s="98" customFormat="1" ht="15" x14ac:dyDescent="0.25">
      <c r="A116" s="321" t="s">
        <v>140</v>
      </c>
      <c r="B116" s="322"/>
      <c r="C116" s="322"/>
      <c r="D116" s="322"/>
      <c r="E116" s="322"/>
      <c r="F116" s="322"/>
      <c r="G116" s="322"/>
      <c r="H116" s="322"/>
      <c r="I116" s="323"/>
      <c r="J116" s="119">
        <v>6850541.2400000002</v>
      </c>
      <c r="K116" s="118"/>
      <c r="L116" s="118"/>
      <c r="M116" s="118"/>
      <c r="N116" s="118"/>
      <c r="O116" s="118"/>
      <c r="P116" s="118"/>
      <c r="CG116" s="114"/>
      <c r="CH116" s="93" t="s">
        <v>140</v>
      </c>
    </row>
    <row r="117" spans="1:88" s="98" customFormat="1" ht="15" x14ac:dyDescent="0.25">
      <c r="A117" s="321" t="s">
        <v>139</v>
      </c>
      <c r="B117" s="322"/>
      <c r="C117" s="322"/>
      <c r="D117" s="322"/>
      <c r="E117" s="322"/>
      <c r="F117" s="322"/>
      <c r="G117" s="322"/>
      <c r="H117" s="322"/>
      <c r="I117" s="323"/>
      <c r="J117" s="119">
        <v>6852291.5999999996</v>
      </c>
      <c r="K117" s="118"/>
      <c r="L117" s="118"/>
      <c r="M117" s="118"/>
      <c r="N117" s="118"/>
      <c r="O117" s="118"/>
      <c r="P117" s="118"/>
      <c r="CG117" s="114"/>
      <c r="CH117" s="93" t="s">
        <v>139</v>
      </c>
    </row>
    <row r="118" spans="1:88" s="98" customFormat="1" ht="15" x14ac:dyDescent="0.25">
      <c r="A118" s="321" t="s">
        <v>138</v>
      </c>
      <c r="B118" s="322"/>
      <c r="C118" s="322"/>
      <c r="D118" s="322"/>
      <c r="E118" s="322"/>
      <c r="F118" s="322"/>
      <c r="G118" s="322"/>
      <c r="H118" s="322"/>
      <c r="I118" s="323"/>
      <c r="J118" s="119">
        <v>3656590.37</v>
      </c>
      <c r="K118" s="118"/>
      <c r="L118" s="118"/>
      <c r="M118" s="118"/>
      <c r="N118" s="118"/>
      <c r="O118" s="118"/>
      <c r="P118" s="118"/>
      <c r="Q118" s="167"/>
      <c r="CG118" s="114"/>
      <c r="CH118" s="93" t="s">
        <v>138</v>
      </c>
    </row>
    <row r="119" spans="1:88" s="98" customFormat="1" ht="15" x14ac:dyDescent="0.25">
      <c r="A119" s="317" t="s">
        <v>137</v>
      </c>
      <c r="B119" s="318"/>
      <c r="C119" s="318"/>
      <c r="D119" s="318"/>
      <c r="E119" s="318"/>
      <c r="F119" s="318"/>
      <c r="G119" s="318"/>
      <c r="H119" s="318"/>
      <c r="I119" s="319"/>
      <c r="J119" s="121">
        <v>147739477.38</v>
      </c>
      <c r="K119" s="115"/>
      <c r="L119" s="115"/>
      <c r="M119" s="115"/>
      <c r="N119" s="115"/>
      <c r="O119" s="156">
        <v>15268.898806499999</v>
      </c>
      <c r="P119" s="156">
        <v>1255.6151577999999</v>
      </c>
      <c r="Q119" s="167"/>
      <c r="CG119" s="114"/>
      <c r="CI119" s="114" t="s">
        <v>137</v>
      </c>
    </row>
    <row r="120" spans="1:88" s="98" customFormat="1" ht="15" x14ac:dyDescent="0.25">
      <c r="A120" s="321" t="s">
        <v>136</v>
      </c>
      <c r="B120" s="322"/>
      <c r="C120" s="322"/>
      <c r="D120" s="322"/>
      <c r="E120" s="322"/>
      <c r="F120" s="322"/>
      <c r="G120" s="322"/>
      <c r="H120" s="322"/>
      <c r="I120" s="323"/>
      <c r="J120" s="118"/>
      <c r="K120" s="118"/>
      <c r="L120" s="118"/>
      <c r="M120" s="118"/>
      <c r="N120" s="118"/>
      <c r="O120" s="118"/>
      <c r="P120" s="118"/>
      <c r="CG120" s="114"/>
      <c r="CH120" s="93" t="s">
        <v>136</v>
      </c>
      <c r="CI120" s="114"/>
    </row>
    <row r="121" spans="1:88" s="98" customFormat="1" ht="15" x14ac:dyDescent="0.25">
      <c r="A121" s="321" t="s">
        <v>135</v>
      </c>
      <c r="B121" s="322"/>
      <c r="C121" s="322"/>
      <c r="D121" s="322"/>
      <c r="E121" s="322"/>
      <c r="F121" s="322"/>
      <c r="G121" s="322"/>
      <c r="H121" s="322"/>
      <c r="I121" s="323"/>
      <c r="J121" s="119">
        <v>126326214.3</v>
      </c>
      <c r="K121" s="118"/>
      <c r="L121" s="118"/>
      <c r="M121" s="118"/>
      <c r="N121" s="118"/>
      <c r="O121" s="118"/>
      <c r="P121" s="118"/>
      <c r="CG121" s="114"/>
      <c r="CH121" s="93" t="s">
        <v>135</v>
      </c>
      <c r="CI121" s="114"/>
    </row>
    <row r="122" spans="1:88" s="98" customFormat="1" ht="22.5" x14ac:dyDescent="0.25">
      <c r="A122" s="321" t="s">
        <v>133</v>
      </c>
      <c r="B122" s="322"/>
      <c r="C122" s="322"/>
      <c r="D122" s="322"/>
      <c r="E122" s="322"/>
      <c r="F122" s="322"/>
      <c r="G122" s="322"/>
      <c r="H122" s="117" t="s">
        <v>134</v>
      </c>
      <c r="I122" s="116"/>
      <c r="J122" s="115"/>
      <c r="K122" s="115"/>
      <c r="L122" s="115"/>
      <c r="M122" s="115"/>
      <c r="N122" s="115"/>
      <c r="O122" s="115"/>
      <c r="P122" s="115"/>
      <c r="CG122" s="114"/>
      <c r="CI122" s="114"/>
      <c r="CJ122" s="93" t="s">
        <v>133</v>
      </c>
    </row>
    <row r="123" spans="1:88" s="98" customFormat="1" ht="15" x14ac:dyDescent="0.25">
      <c r="A123" s="321" t="s">
        <v>131</v>
      </c>
      <c r="B123" s="322"/>
      <c r="C123" s="322"/>
      <c r="D123" s="322"/>
      <c r="E123" s="322"/>
      <c r="F123" s="322"/>
      <c r="G123" s="322"/>
      <c r="H123" s="117" t="s">
        <v>132</v>
      </c>
      <c r="I123" s="116"/>
      <c r="J123" s="115"/>
      <c r="K123" s="115"/>
      <c r="L123" s="115"/>
      <c r="M123" s="115"/>
      <c r="N123" s="115"/>
      <c r="O123" s="115"/>
      <c r="P123" s="115"/>
      <c r="CG123" s="114"/>
      <c r="CI123" s="114"/>
      <c r="CJ123" s="93" t="s">
        <v>131</v>
      </c>
    </row>
    <row r="124" spans="1:88" s="98" customFormat="1" ht="3" customHeight="1" x14ac:dyDescent="0.25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2"/>
      <c r="M124" s="112"/>
      <c r="N124" s="112"/>
      <c r="O124" s="111"/>
      <c r="P124" s="111"/>
    </row>
    <row r="125" spans="1:88" s="101" customFormat="1" ht="12.75" customHeight="1" x14ac:dyDescent="0.25">
      <c r="A125" s="324"/>
      <c r="B125" s="324"/>
      <c r="C125" s="324"/>
      <c r="D125" s="324"/>
      <c r="E125" s="324"/>
      <c r="F125" s="324"/>
      <c r="G125" s="324"/>
      <c r="H125" s="324"/>
      <c r="I125" s="324"/>
      <c r="J125" s="324"/>
      <c r="K125" s="324"/>
      <c r="L125" s="324"/>
      <c r="M125" s="324"/>
      <c r="N125" s="324"/>
      <c r="O125" s="324"/>
      <c r="P125" s="324"/>
      <c r="Q125" s="110"/>
      <c r="R125" s="98"/>
      <c r="S125" s="98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  <c r="AO125" s="106"/>
      <c r="AP125" s="106"/>
      <c r="AQ125" s="106"/>
      <c r="AR125" s="106"/>
      <c r="AS125" s="106"/>
      <c r="AT125" s="106"/>
      <c r="AU125" s="106"/>
      <c r="AV125" s="106"/>
      <c r="AW125" s="106"/>
      <c r="AX125" s="106"/>
      <c r="AY125" s="106"/>
      <c r="AZ125" s="106"/>
      <c r="BA125" s="106"/>
      <c r="BB125" s="106"/>
      <c r="BC125" s="106"/>
      <c r="BD125" s="106"/>
      <c r="BE125" s="106"/>
      <c r="BF125" s="106"/>
      <c r="BG125" s="106"/>
      <c r="BH125" s="106"/>
      <c r="BI125" s="105"/>
      <c r="BJ125" s="105"/>
      <c r="BK125" s="105"/>
      <c r="BL125" s="105"/>
      <c r="BM125" s="105"/>
      <c r="BN125" s="105"/>
      <c r="BO125" s="105"/>
      <c r="BP125" s="105"/>
      <c r="BQ125" s="105"/>
      <c r="BR125" s="105"/>
      <c r="BS125" s="105"/>
      <c r="BT125" s="105"/>
      <c r="BU125" s="105"/>
      <c r="BV125" s="105"/>
      <c r="BW125" s="105"/>
      <c r="BX125" s="105"/>
      <c r="BY125" s="105"/>
      <c r="BZ125" s="103"/>
      <c r="CA125" s="104"/>
      <c r="CB125" s="104"/>
      <c r="CC125" s="104"/>
      <c r="CD125" s="104"/>
      <c r="CE125" s="102"/>
      <c r="CF125" s="103"/>
      <c r="CG125" s="102"/>
      <c r="CH125" s="102"/>
      <c r="CI125" s="102"/>
      <c r="CJ125" s="102"/>
    </row>
    <row r="126" spans="1:88" s="101" customFormat="1" ht="12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325"/>
      <c r="J126" s="325"/>
      <c r="K126" s="325"/>
      <c r="L126" s="325"/>
      <c r="M126" s="325"/>
      <c r="N126" s="325"/>
      <c r="O126" s="325"/>
      <c r="P126" s="325"/>
      <c r="Q126" s="109"/>
      <c r="R126" s="98"/>
      <c r="S126" s="98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  <c r="AU126" s="106"/>
      <c r="AV126" s="106"/>
      <c r="AW126" s="106"/>
      <c r="AX126" s="106"/>
      <c r="AY126" s="106"/>
      <c r="AZ126" s="106"/>
      <c r="BA126" s="106"/>
      <c r="BB126" s="106"/>
      <c r="BC126" s="106"/>
      <c r="BD126" s="106"/>
      <c r="BE126" s="106"/>
      <c r="BF126" s="106"/>
      <c r="BG126" s="106"/>
      <c r="BH126" s="106"/>
      <c r="BI126" s="105"/>
      <c r="BJ126" s="105"/>
      <c r="BK126" s="105"/>
      <c r="BL126" s="105"/>
      <c r="BM126" s="105"/>
      <c r="BN126" s="105"/>
      <c r="BO126" s="105"/>
      <c r="BP126" s="105"/>
      <c r="BQ126" s="105"/>
      <c r="BR126" s="105"/>
      <c r="BS126" s="105"/>
      <c r="BT126" s="105"/>
      <c r="BU126" s="105"/>
      <c r="BV126" s="105"/>
      <c r="BW126" s="105"/>
      <c r="BX126" s="105"/>
      <c r="BY126" s="105"/>
      <c r="BZ126" s="103"/>
      <c r="CA126" s="104"/>
      <c r="CB126" s="104"/>
      <c r="CC126" s="104"/>
      <c r="CD126" s="104"/>
      <c r="CE126" s="102"/>
      <c r="CF126" s="103"/>
      <c r="CG126" s="102"/>
      <c r="CH126" s="102"/>
      <c r="CI126" s="102"/>
      <c r="CJ126" s="102"/>
    </row>
    <row r="127" spans="1:88" s="101" customFormat="1" ht="13.5" customHeight="1" x14ac:dyDescent="0.25">
      <c r="A127" s="100"/>
      <c r="B127" s="100"/>
      <c r="C127" s="100"/>
      <c r="D127" s="100"/>
      <c r="E127" s="100"/>
      <c r="F127" s="100"/>
      <c r="G127" s="100"/>
      <c r="H127" s="108"/>
      <c r="I127" s="107"/>
      <c r="J127" s="107"/>
      <c r="K127" s="107"/>
      <c r="L127" s="100"/>
      <c r="M127" s="100"/>
      <c r="N127" s="100"/>
      <c r="O127" s="100"/>
      <c r="P127" s="100"/>
      <c r="Q127" s="98"/>
      <c r="R127" s="98"/>
      <c r="S127" s="98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  <c r="AT127" s="106"/>
      <c r="AU127" s="106"/>
      <c r="AV127" s="106"/>
      <c r="AW127" s="106"/>
      <c r="AX127" s="106"/>
      <c r="AY127" s="106"/>
      <c r="AZ127" s="106"/>
      <c r="BA127" s="106"/>
      <c r="BB127" s="106"/>
      <c r="BC127" s="106"/>
      <c r="BD127" s="106"/>
      <c r="BE127" s="106"/>
      <c r="BF127" s="106"/>
      <c r="BG127" s="106"/>
      <c r="BH127" s="106"/>
      <c r="BI127" s="105"/>
      <c r="BJ127" s="105"/>
      <c r="BK127" s="105"/>
      <c r="BL127" s="105"/>
      <c r="BM127" s="105"/>
      <c r="BN127" s="105"/>
      <c r="BO127" s="105"/>
      <c r="BP127" s="105"/>
      <c r="BQ127" s="105"/>
      <c r="BR127" s="105"/>
      <c r="BS127" s="105"/>
      <c r="BT127" s="105"/>
      <c r="BU127" s="105"/>
      <c r="BV127" s="105"/>
      <c r="BW127" s="105"/>
      <c r="BX127" s="105"/>
      <c r="BY127" s="105"/>
      <c r="BZ127" s="103"/>
      <c r="CA127" s="104"/>
      <c r="CB127" s="104"/>
      <c r="CC127" s="104"/>
      <c r="CD127" s="104"/>
      <c r="CE127" s="102"/>
      <c r="CF127" s="103"/>
      <c r="CG127" s="102"/>
      <c r="CH127" s="102"/>
      <c r="CI127" s="102"/>
      <c r="CJ127" s="102"/>
    </row>
    <row r="128" spans="1:88" s="98" customFormat="1" ht="15" x14ac:dyDescent="0.25">
      <c r="A128" s="99"/>
      <c r="B128" s="99"/>
      <c r="C128" s="99"/>
      <c r="D128" s="99"/>
      <c r="E128" s="99"/>
      <c r="F128" s="99"/>
      <c r="G128" s="99"/>
      <c r="H128" s="100"/>
      <c r="I128" s="327"/>
      <c r="J128" s="327"/>
      <c r="K128" s="327"/>
      <c r="L128" s="99"/>
      <c r="M128" s="99"/>
      <c r="N128" s="99"/>
      <c r="O128" s="99"/>
      <c r="P128" s="99"/>
    </row>
    <row r="129" spans="1:16" s="98" customFormat="1" ht="15" x14ac:dyDescent="0.25">
      <c r="A129" s="99"/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</row>
    <row r="130" spans="1:16" s="98" customFormat="1" ht="15" x14ac:dyDescent="0.25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</row>
  </sheetData>
  <mergeCells count="126">
    <mergeCell ref="I128:K128"/>
    <mergeCell ref="A125:P125"/>
    <mergeCell ref="A126:P126"/>
    <mergeCell ref="A123:G123"/>
    <mergeCell ref="A118:I118"/>
    <mergeCell ref="A119:I119"/>
    <mergeCell ref="A120:I120"/>
    <mergeCell ref="A121:I121"/>
    <mergeCell ref="A122:G122"/>
    <mergeCell ref="A113:I113"/>
    <mergeCell ref="A114:I114"/>
    <mergeCell ref="A115:I115"/>
    <mergeCell ref="A116:I116"/>
    <mergeCell ref="A117:I117"/>
    <mergeCell ref="A108:I108"/>
    <mergeCell ref="A109:I109"/>
    <mergeCell ref="A110:I110"/>
    <mergeCell ref="A111:I111"/>
    <mergeCell ref="A112:I112"/>
    <mergeCell ref="A103:I103"/>
    <mergeCell ref="A104:I104"/>
    <mergeCell ref="A105:I105"/>
    <mergeCell ref="A106:I106"/>
    <mergeCell ref="A107:I107"/>
    <mergeCell ref="A98:I98"/>
    <mergeCell ref="A99:I99"/>
    <mergeCell ref="A100:I100"/>
    <mergeCell ref="A101:I101"/>
    <mergeCell ref="A102:I102"/>
    <mergeCell ref="A97:I97"/>
    <mergeCell ref="C90:E90"/>
    <mergeCell ref="A91:I91"/>
    <mergeCell ref="A92:I92"/>
    <mergeCell ref="C86:E86"/>
    <mergeCell ref="A87:I87"/>
    <mergeCell ref="A88:P88"/>
    <mergeCell ref="C89:E89"/>
    <mergeCell ref="C77:E77"/>
    <mergeCell ref="A78:P78"/>
    <mergeCell ref="A93:I93"/>
    <mergeCell ref="A94:I94"/>
    <mergeCell ref="A95:I95"/>
    <mergeCell ref="A96:I96"/>
    <mergeCell ref="C70:E70"/>
    <mergeCell ref="C68:E68"/>
    <mergeCell ref="C69:E69"/>
    <mergeCell ref="C85:E85"/>
    <mergeCell ref="C84:E84"/>
    <mergeCell ref="C83:E83"/>
    <mergeCell ref="C81:E81"/>
    <mergeCell ref="C82:E82"/>
    <mergeCell ref="C79:E79"/>
    <mergeCell ref="C80:E80"/>
    <mergeCell ref="C76:E76"/>
    <mergeCell ref="A72:P72"/>
    <mergeCell ref="C73:E73"/>
    <mergeCell ref="A74:I74"/>
    <mergeCell ref="A75:P75"/>
    <mergeCell ref="A71:I71"/>
    <mergeCell ref="C65:E65"/>
    <mergeCell ref="C66:E66"/>
    <mergeCell ref="C67:E67"/>
    <mergeCell ref="C64:E64"/>
    <mergeCell ref="C63:E63"/>
    <mergeCell ref="C62:E62"/>
    <mergeCell ref="C59:E59"/>
    <mergeCell ref="C60:E60"/>
    <mergeCell ref="C61:E61"/>
    <mergeCell ref="C58:E58"/>
    <mergeCell ref="C56:E56"/>
    <mergeCell ref="C57:E57"/>
    <mergeCell ref="C54:E54"/>
    <mergeCell ref="C55:E55"/>
    <mergeCell ref="C52:E52"/>
    <mergeCell ref="A53:P53"/>
    <mergeCell ref="C50:E50"/>
    <mergeCell ref="C51:E51"/>
    <mergeCell ref="C48:E48"/>
    <mergeCell ref="C49:E49"/>
    <mergeCell ref="A45:I45"/>
    <mergeCell ref="A46:P46"/>
    <mergeCell ref="A47:P47"/>
    <mergeCell ref="C43:E43"/>
    <mergeCell ref="C44:E44"/>
    <mergeCell ref="C41:E41"/>
    <mergeCell ref="C42:E42"/>
    <mergeCell ref="A5:P5"/>
    <mergeCell ref="A6:P6"/>
    <mergeCell ref="A7:P7"/>
    <mergeCell ref="C22:E22"/>
    <mergeCell ref="A23:P23"/>
    <mergeCell ref="C24:E24"/>
    <mergeCell ref="C39:E39"/>
    <mergeCell ref="C40:E40"/>
    <mergeCell ref="C37:E37"/>
    <mergeCell ref="C38:E38"/>
    <mergeCell ref="C36:E36"/>
    <mergeCell ref="C35:E35"/>
    <mergeCell ref="C34:E34"/>
    <mergeCell ref="C29:E29"/>
    <mergeCell ref="C30:E30"/>
    <mergeCell ref="C28:E28"/>
    <mergeCell ref="C27:E27"/>
    <mergeCell ref="C25:E25"/>
    <mergeCell ref="C26:E26"/>
    <mergeCell ref="C33:E33"/>
    <mergeCell ref="C31:E31"/>
    <mergeCell ref="C32:E32"/>
    <mergeCell ref="O19:O21"/>
    <mergeCell ref="P19:P21"/>
    <mergeCell ref="G20:G21"/>
    <mergeCell ref="H20:H21"/>
    <mergeCell ref="I20:I21"/>
    <mergeCell ref="J20:J21"/>
    <mergeCell ref="K20:N20"/>
    <mergeCell ref="A8:P8"/>
    <mergeCell ref="C9:G9"/>
    <mergeCell ref="E17:P17"/>
    <mergeCell ref="A19:A21"/>
    <mergeCell ref="B19:B21"/>
    <mergeCell ref="C19:E21"/>
    <mergeCell ref="F19:F21"/>
    <mergeCell ref="G19:H19"/>
    <mergeCell ref="I19:N19"/>
    <mergeCell ref="A2:P2"/>
    <mergeCell ref="A3:P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7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69"/>
  <sheetViews>
    <sheetView zoomScale="70" zoomScaleNormal="70" workbookViewId="0">
      <selection activeCell="A5" sqref="A5:P5"/>
    </sheetView>
  </sheetViews>
  <sheetFormatPr defaultColWidth="9.140625" defaultRowHeight="11.25" customHeight="1" x14ac:dyDescent="0.2"/>
  <cols>
    <col min="1" max="1" width="9" style="92" customWidth="1"/>
    <col min="2" max="2" width="20.140625" style="92" customWidth="1"/>
    <col min="3" max="4" width="10.42578125" style="92" customWidth="1"/>
    <col min="5" max="5" width="13.28515625" style="92" customWidth="1"/>
    <col min="6" max="6" width="8.5703125" style="92" customWidth="1"/>
    <col min="7" max="7" width="9.42578125" style="92" customWidth="1"/>
    <col min="8" max="8" width="10.140625" style="92" customWidth="1"/>
    <col min="9" max="9" width="11.85546875" style="92" customWidth="1"/>
    <col min="10" max="10" width="12.140625" style="92" customWidth="1"/>
    <col min="11" max="14" width="10.7109375" style="92" customWidth="1"/>
    <col min="15" max="16" width="11" style="92" customWidth="1"/>
    <col min="17" max="19" width="8.7109375" style="92" customWidth="1"/>
    <col min="20" max="23" width="50" style="95" hidden="1" customWidth="1"/>
    <col min="24" max="28" width="54.140625" style="95" hidden="1" customWidth="1"/>
    <col min="29" max="60" width="180.28515625" style="97" hidden="1" customWidth="1"/>
    <col min="61" max="65" width="52.140625" style="96" hidden="1" customWidth="1"/>
    <col min="66" max="77" width="130.28515625" style="96" hidden="1" customWidth="1"/>
    <col min="78" max="78" width="180.28515625" style="94" hidden="1" customWidth="1"/>
    <col min="79" max="80" width="34.140625" style="95" hidden="1" customWidth="1"/>
    <col min="81" max="84" width="103.28515625" style="93" hidden="1" customWidth="1"/>
    <col min="85" max="85" width="81.28515625" style="93" hidden="1" customWidth="1"/>
    <col min="86" max="16384" width="9.140625" style="92"/>
  </cols>
  <sheetData>
    <row r="1" spans="1:77" s="98" customFormat="1" ht="11.2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149"/>
      <c r="K1" s="99"/>
      <c r="L1" s="99"/>
      <c r="M1" s="99"/>
      <c r="N1" s="99"/>
      <c r="O1" s="99"/>
      <c r="P1" s="99"/>
    </row>
    <row r="2" spans="1:77" s="98" customFormat="1" ht="15" x14ac:dyDescent="0.25">
      <c r="A2" s="308" t="s">
        <v>406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AC2" s="154" t="s">
        <v>3</v>
      </c>
      <c r="AD2" s="154" t="s">
        <v>3</v>
      </c>
      <c r="AE2" s="154" t="s">
        <v>3</v>
      </c>
      <c r="AF2" s="154" t="s">
        <v>3</v>
      </c>
      <c r="AG2" s="154" t="s">
        <v>3</v>
      </c>
      <c r="AH2" s="154" t="s">
        <v>3</v>
      </c>
      <c r="AI2" s="154" t="s">
        <v>3</v>
      </c>
      <c r="AJ2" s="154" t="s">
        <v>3</v>
      </c>
      <c r="AK2" s="154" t="s">
        <v>3</v>
      </c>
      <c r="AL2" s="154" t="s">
        <v>3</v>
      </c>
      <c r="AM2" s="154" t="s">
        <v>3</v>
      </c>
      <c r="AN2" s="154" t="s">
        <v>3</v>
      </c>
      <c r="AO2" s="154" t="s">
        <v>3</v>
      </c>
      <c r="AP2" s="154" t="s">
        <v>3</v>
      </c>
      <c r="AQ2" s="154" t="s">
        <v>3</v>
      </c>
      <c r="AR2" s="154" t="s">
        <v>3</v>
      </c>
    </row>
    <row r="3" spans="1:77" s="98" customFormat="1" ht="15" x14ac:dyDescent="0.25">
      <c r="A3" s="310" t="s">
        <v>7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</row>
    <row r="4" spans="1:77" s="98" customFormat="1" ht="15" x14ac:dyDescent="0.25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</row>
    <row r="5" spans="1:77" s="98" customFormat="1" ht="28.5" customHeight="1" x14ac:dyDescent="0.25">
      <c r="A5" s="311" t="s">
        <v>399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</row>
    <row r="6" spans="1:77" s="98" customFormat="1" ht="21" customHeight="1" x14ac:dyDescent="0.25">
      <c r="A6" s="303" t="s">
        <v>361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</row>
    <row r="7" spans="1:77" s="98" customFormat="1" ht="15" x14ac:dyDescent="0.25">
      <c r="A7" s="312" t="s">
        <v>448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AS7" s="154" t="s">
        <v>397</v>
      </c>
      <c r="AT7" s="154" t="s">
        <v>3</v>
      </c>
      <c r="AU7" s="154" t="s">
        <v>3</v>
      </c>
      <c r="AV7" s="154" t="s">
        <v>3</v>
      </c>
      <c r="AW7" s="154" t="s">
        <v>3</v>
      </c>
      <c r="AX7" s="154" t="s">
        <v>3</v>
      </c>
      <c r="AY7" s="154" t="s">
        <v>3</v>
      </c>
      <c r="AZ7" s="154" t="s">
        <v>3</v>
      </c>
      <c r="BA7" s="154" t="s">
        <v>3</v>
      </c>
      <c r="BB7" s="154" t="s">
        <v>3</v>
      </c>
      <c r="BC7" s="154" t="s">
        <v>3</v>
      </c>
      <c r="BD7" s="154" t="s">
        <v>3</v>
      </c>
      <c r="BE7" s="154" t="s">
        <v>3</v>
      </c>
      <c r="BF7" s="154" t="s">
        <v>3</v>
      </c>
      <c r="BG7" s="154" t="s">
        <v>3</v>
      </c>
      <c r="BH7" s="154" t="s">
        <v>3</v>
      </c>
    </row>
    <row r="8" spans="1:77" s="98" customFormat="1" ht="15.75" customHeight="1" x14ac:dyDescent="0.25">
      <c r="A8" s="303" t="s">
        <v>359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</row>
    <row r="9" spans="1:77" s="98" customFormat="1" ht="15" x14ac:dyDescent="0.25">
      <c r="A9" s="99"/>
      <c r="B9" s="100" t="s">
        <v>358</v>
      </c>
      <c r="C9" s="304"/>
      <c r="D9" s="304"/>
      <c r="E9" s="304"/>
      <c r="F9" s="304"/>
      <c r="G9" s="304"/>
      <c r="H9" s="153"/>
      <c r="I9" s="153"/>
      <c r="J9" s="153"/>
      <c r="K9" s="153"/>
      <c r="L9" s="153"/>
      <c r="M9" s="153"/>
      <c r="N9" s="153"/>
      <c r="O9" s="99"/>
      <c r="P9" s="99"/>
      <c r="BI9" s="105" t="s">
        <v>396</v>
      </c>
      <c r="BJ9" s="105" t="s">
        <v>3</v>
      </c>
      <c r="BK9" s="105" t="s">
        <v>3</v>
      </c>
      <c r="BL9" s="105" t="s">
        <v>3</v>
      </c>
      <c r="BM9" s="105" t="s">
        <v>3</v>
      </c>
    </row>
    <row r="10" spans="1:77" s="98" customFormat="1" ht="12.75" customHeight="1" x14ac:dyDescent="0.25">
      <c r="B10" s="101" t="s">
        <v>356</v>
      </c>
      <c r="C10" s="101"/>
      <c r="D10" s="151"/>
      <c r="E10" s="150">
        <v>77.599000000000004</v>
      </c>
      <c r="F10" s="144" t="s">
        <v>351</v>
      </c>
      <c r="H10" s="101"/>
      <c r="I10" s="101"/>
      <c r="J10" s="101"/>
      <c r="K10" s="101"/>
      <c r="L10" s="101"/>
      <c r="M10" s="152"/>
      <c r="N10" s="101"/>
    </row>
    <row r="11" spans="1:77" s="98" customFormat="1" ht="12.75" customHeight="1" x14ac:dyDescent="0.25">
      <c r="B11" s="101" t="s">
        <v>395</v>
      </c>
      <c r="D11" s="151"/>
      <c r="E11" s="150">
        <v>77.599000000000004</v>
      </c>
      <c r="F11" s="144" t="s">
        <v>351</v>
      </c>
      <c r="H11" s="101"/>
      <c r="I11" s="101"/>
      <c r="J11" s="101"/>
      <c r="K11" s="101"/>
      <c r="L11" s="101"/>
      <c r="M11" s="152"/>
      <c r="N11" s="101"/>
    </row>
    <row r="12" spans="1:77" s="98" customFormat="1" ht="12.75" customHeight="1" x14ac:dyDescent="0.25">
      <c r="B12" s="101" t="s">
        <v>352</v>
      </c>
      <c r="C12" s="101"/>
      <c r="D12" s="151"/>
      <c r="E12" s="150">
        <v>36.951999999999998</v>
      </c>
      <c r="F12" s="144" t="s">
        <v>351</v>
      </c>
      <c r="H12" s="101"/>
      <c r="J12" s="101"/>
      <c r="K12" s="101"/>
      <c r="L12" s="101"/>
      <c r="M12" s="149"/>
      <c r="N12" s="148"/>
    </row>
    <row r="13" spans="1:77" s="98" customFormat="1" ht="12.75" customHeight="1" x14ac:dyDescent="0.25">
      <c r="B13" s="101" t="s">
        <v>350</v>
      </c>
      <c r="C13" s="101"/>
      <c r="D13" s="147"/>
      <c r="E13" s="146">
        <v>55.08</v>
      </c>
      <c r="F13" s="144" t="s">
        <v>348</v>
      </c>
      <c r="H13" s="101"/>
      <c r="J13" s="101"/>
      <c r="K13" s="101"/>
      <c r="L13" s="101"/>
      <c r="M13" s="145"/>
      <c r="N13" s="144"/>
    </row>
    <row r="14" spans="1:77" s="98" customFormat="1" ht="12.75" customHeight="1" x14ac:dyDescent="0.25">
      <c r="B14" s="101" t="s">
        <v>349</v>
      </c>
      <c r="C14" s="101"/>
      <c r="D14" s="147"/>
      <c r="E14" s="146"/>
      <c r="F14" s="144" t="s">
        <v>348</v>
      </c>
      <c r="H14" s="101"/>
      <c r="J14" s="101"/>
      <c r="K14" s="101"/>
      <c r="L14" s="101"/>
      <c r="M14" s="145"/>
      <c r="N14" s="144"/>
    </row>
    <row r="15" spans="1:77" s="98" customFormat="1" ht="15" x14ac:dyDescent="0.25">
      <c r="A15" s="99"/>
      <c r="B15" s="100" t="s">
        <v>347</v>
      </c>
      <c r="C15" s="100"/>
      <c r="D15" s="99"/>
      <c r="E15" s="305" t="s">
        <v>449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BN15" s="105" t="s">
        <v>394</v>
      </c>
      <c r="BO15" s="105" t="s">
        <v>3</v>
      </c>
      <c r="BP15" s="105" t="s">
        <v>3</v>
      </c>
      <c r="BQ15" s="105" t="s">
        <v>3</v>
      </c>
      <c r="BR15" s="105" t="s">
        <v>3</v>
      </c>
      <c r="BS15" s="105" t="s">
        <v>3</v>
      </c>
      <c r="BT15" s="105" t="s">
        <v>3</v>
      </c>
      <c r="BU15" s="105" t="s">
        <v>3</v>
      </c>
      <c r="BV15" s="105" t="s">
        <v>3</v>
      </c>
      <c r="BW15" s="105" t="s">
        <v>3</v>
      </c>
      <c r="BX15" s="105" t="s">
        <v>3</v>
      </c>
      <c r="BY15" s="105" t="s">
        <v>3</v>
      </c>
    </row>
    <row r="16" spans="1:77" s="98" customFormat="1" ht="12.75" customHeight="1" x14ac:dyDescent="0.25">
      <c r="A16" s="100"/>
      <c r="B16" s="100"/>
      <c r="C16" s="99"/>
      <c r="D16" s="100"/>
      <c r="E16" s="143"/>
      <c r="F16" s="142"/>
      <c r="G16" s="141"/>
      <c r="H16" s="141"/>
      <c r="I16" s="100"/>
      <c r="J16" s="100"/>
      <c r="K16" s="100"/>
      <c r="L16" s="140"/>
      <c r="M16" s="100"/>
      <c r="N16" s="99"/>
      <c r="O16" s="99"/>
      <c r="P16" s="99"/>
    </row>
    <row r="17" spans="1:81" s="98" customFormat="1" ht="36" customHeight="1" x14ac:dyDescent="0.25">
      <c r="A17" s="299" t="s">
        <v>8</v>
      </c>
      <c r="B17" s="299" t="s">
        <v>345</v>
      </c>
      <c r="C17" s="299" t="s">
        <v>82</v>
      </c>
      <c r="D17" s="299"/>
      <c r="E17" s="299"/>
      <c r="F17" s="299" t="s">
        <v>81</v>
      </c>
      <c r="G17" s="306" t="s">
        <v>344</v>
      </c>
      <c r="H17" s="307"/>
      <c r="I17" s="299" t="s">
        <v>343</v>
      </c>
      <c r="J17" s="299"/>
      <c r="K17" s="299"/>
      <c r="L17" s="299"/>
      <c r="M17" s="299"/>
      <c r="N17" s="299"/>
      <c r="O17" s="299" t="s">
        <v>342</v>
      </c>
      <c r="P17" s="299" t="s">
        <v>341</v>
      </c>
    </row>
    <row r="18" spans="1:81" s="98" customFormat="1" ht="36.75" customHeight="1" x14ac:dyDescent="0.25">
      <c r="A18" s="299"/>
      <c r="B18" s="299"/>
      <c r="C18" s="299"/>
      <c r="D18" s="299"/>
      <c r="E18" s="299"/>
      <c r="F18" s="299"/>
      <c r="G18" s="300" t="s">
        <v>339</v>
      </c>
      <c r="H18" s="300" t="s">
        <v>340</v>
      </c>
      <c r="I18" s="299" t="s">
        <v>339</v>
      </c>
      <c r="J18" s="299" t="s">
        <v>338</v>
      </c>
      <c r="K18" s="302" t="s">
        <v>337</v>
      </c>
      <c r="L18" s="302"/>
      <c r="M18" s="302"/>
      <c r="N18" s="302"/>
      <c r="O18" s="299"/>
      <c r="P18" s="299"/>
    </row>
    <row r="19" spans="1:81" s="98" customFormat="1" ht="15" x14ac:dyDescent="0.25">
      <c r="A19" s="299"/>
      <c r="B19" s="299"/>
      <c r="C19" s="299"/>
      <c r="D19" s="299"/>
      <c r="E19" s="299"/>
      <c r="F19" s="299"/>
      <c r="G19" s="301"/>
      <c r="H19" s="301"/>
      <c r="I19" s="299"/>
      <c r="J19" s="299"/>
      <c r="K19" s="139" t="s">
        <v>336</v>
      </c>
      <c r="L19" s="139" t="s">
        <v>335</v>
      </c>
      <c r="M19" s="139" t="s">
        <v>334</v>
      </c>
      <c r="N19" s="139" t="s">
        <v>333</v>
      </c>
      <c r="O19" s="299"/>
      <c r="P19" s="299"/>
    </row>
    <row r="20" spans="1:81" s="98" customFormat="1" ht="15" x14ac:dyDescent="0.25">
      <c r="A20" s="138">
        <v>1</v>
      </c>
      <c r="B20" s="138">
        <v>2</v>
      </c>
      <c r="C20" s="302">
        <v>3</v>
      </c>
      <c r="D20" s="302"/>
      <c r="E20" s="302"/>
      <c r="F20" s="138">
        <v>4</v>
      </c>
      <c r="G20" s="138">
        <v>5</v>
      </c>
      <c r="H20" s="138">
        <v>6</v>
      </c>
      <c r="I20" s="138">
        <v>7</v>
      </c>
      <c r="J20" s="138">
        <v>8</v>
      </c>
      <c r="K20" s="138">
        <v>9</v>
      </c>
      <c r="L20" s="138">
        <v>10</v>
      </c>
      <c r="M20" s="138">
        <v>11</v>
      </c>
      <c r="N20" s="138">
        <v>12</v>
      </c>
      <c r="O20" s="138">
        <v>13</v>
      </c>
      <c r="P20" s="138">
        <v>14</v>
      </c>
    </row>
    <row r="21" spans="1:81" s="98" customFormat="1" ht="15" x14ac:dyDescent="0.25">
      <c r="A21" s="313" t="s">
        <v>118</v>
      </c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BZ21" s="124" t="s">
        <v>118</v>
      </c>
    </row>
    <row r="22" spans="1:81" s="98" customFormat="1" ht="22.5" x14ac:dyDescent="0.25">
      <c r="A22" s="131" t="s">
        <v>18</v>
      </c>
      <c r="B22" s="132" t="s">
        <v>393</v>
      </c>
      <c r="C22" s="314" t="s">
        <v>391</v>
      </c>
      <c r="D22" s="315"/>
      <c r="E22" s="316"/>
      <c r="F22" s="131" t="s">
        <v>392</v>
      </c>
      <c r="G22" s="130"/>
      <c r="H22" s="135">
        <v>4</v>
      </c>
      <c r="I22" s="128">
        <v>3029.44</v>
      </c>
      <c r="J22" s="128">
        <v>12117.76</v>
      </c>
      <c r="K22" s="128">
        <v>12117.76</v>
      </c>
      <c r="L22" s="127"/>
      <c r="M22" s="127"/>
      <c r="N22" s="127"/>
      <c r="O22" s="126">
        <v>19.440000000000001</v>
      </c>
      <c r="P22" s="125">
        <v>0</v>
      </c>
      <c r="BZ22" s="124"/>
      <c r="CA22" s="95" t="s">
        <v>391</v>
      </c>
    </row>
    <row r="23" spans="1:81" s="98" customFormat="1" ht="15" hidden="1" x14ac:dyDescent="0.25">
      <c r="A23" s="165"/>
      <c r="B23" s="164" t="s">
        <v>390</v>
      </c>
      <c r="C23" s="328" t="s">
        <v>389</v>
      </c>
      <c r="D23" s="328"/>
      <c r="E23" s="328"/>
      <c r="F23" s="163" t="s">
        <v>375</v>
      </c>
      <c r="G23" s="162">
        <v>1.94</v>
      </c>
      <c r="H23" s="162">
        <v>7.76</v>
      </c>
      <c r="I23" s="161">
        <v>524.55999999999995</v>
      </c>
      <c r="J23" s="160">
        <v>4070.59</v>
      </c>
      <c r="K23" s="160">
        <v>4070.59</v>
      </c>
      <c r="L23" s="159"/>
      <c r="M23" s="159"/>
      <c r="N23" s="159"/>
      <c r="O23" s="158"/>
      <c r="P23" s="157"/>
      <c r="BZ23" s="124"/>
      <c r="CB23" s="95" t="s">
        <v>389</v>
      </c>
    </row>
    <row r="24" spans="1:81" s="98" customFormat="1" ht="15" hidden="1" x14ac:dyDescent="0.25">
      <c r="A24" s="165"/>
      <c r="B24" s="164" t="s">
        <v>376</v>
      </c>
      <c r="C24" s="328" t="s">
        <v>374</v>
      </c>
      <c r="D24" s="328"/>
      <c r="E24" s="328"/>
      <c r="F24" s="163" t="s">
        <v>375</v>
      </c>
      <c r="G24" s="162">
        <v>2.92</v>
      </c>
      <c r="H24" s="162">
        <v>11.68</v>
      </c>
      <c r="I24" s="161">
        <v>688.97</v>
      </c>
      <c r="J24" s="160">
        <v>8047.17</v>
      </c>
      <c r="K24" s="160">
        <v>8047.17</v>
      </c>
      <c r="L24" s="159"/>
      <c r="M24" s="159"/>
      <c r="N24" s="159"/>
      <c r="O24" s="158"/>
      <c r="P24" s="157"/>
      <c r="BZ24" s="124"/>
      <c r="CB24" s="95" t="s">
        <v>374</v>
      </c>
    </row>
    <row r="25" spans="1:81" s="98" customFormat="1" ht="33.75" x14ac:dyDescent="0.25">
      <c r="A25" s="166" t="s">
        <v>32</v>
      </c>
      <c r="B25" s="132" t="s">
        <v>388</v>
      </c>
      <c r="C25" s="314" t="s">
        <v>387</v>
      </c>
      <c r="D25" s="315"/>
      <c r="E25" s="316"/>
      <c r="F25" s="131" t="s">
        <v>194</v>
      </c>
      <c r="G25" s="130"/>
      <c r="H25" s="135">
        <v>4</v>
      </c>
      <c r="I25" s="128">
        <v>1128.82</v>
      </c>
      <c r="J25" s="128">
        <v>4515.26</v>
      </c>
      <c r="K25" s="128">
        <v>4515.26</v>
      </c>
      <c r="L25" s="127"/>
      <c r="M25" s="127"/>
      <c r="N25" s="127"/>
      <c r="O25" s="126">
        <v>6.48</v>
      </c>
      <c r="P25" s="125">
        <v>0</v>
      </c>
      <c r="BZ25" s="124"/>
      <c r="CA25" s="95" t="s">
        <v>387</v>
      </c>
    </row>
    <row r="26" spans="1:81" s="98" customFormat="1" ht="15" hidden="1" x14ac:dyDescent="0.25">
      <c r="A26" s="165"/>
      <c r="B26" s="164" t="s">
        <v>378</v>
      </c>
      <c r="C26" s="328" t="s">
        <v>377</v>
      </c>
      <c r="D26" s="328"/>
      <c r="E26" s="328"/>
      <c r="F26" s="163" t="s">
        <v>375</v>
      </c>
      <c r="G26" s="162">
        <v>0.81</v>
      </c>
      <c r="H26" s="162">
        <v>3.24</v>
      </c>
      <c r="I26" s="161">
        <v>704.63</v>
      </c>
      <c r="J26" s="160">
        <v>2283</v>
      </c>
      <c r="K26" s="160">
        <v>2283</v>
      </c>
      <c r="L26" s="159"/>
      <c r="M26" s="159"/>
      <c r="N26" s="159"/>
      <c r="O26" s="158"/>
      <c r="P26" s="157"/>
      <c r="BZ26" s="124"/>
      <c r="CB26" s="95" t="s">
        <v>377</v>
      </c>
    </row>
    <row r="27" spans="1:81" s="98" customFormat="1" ht="15" hidden="1" x14ac:dyDescent="0.25">
      <c r="A27" s="165"/>
      <c r="B27" s="164" t="s">
        <v>376</v>
      </c>
      <c r="C27" s="328" t="s">
        <v>374</v>
      </c>
      <c r="D27" s="328"/>
      <c r="E27" s="328"/>
      <c r="F27" s="163" t="s">
        <v>375</v>
      </c>
      <c r="G27" s="162">
        <v>0.81</v>
      </c>
      <c r="H27" s="162">
        <v>3.24</v>
      </c>
      <c r="I27" s="161">
        <v>688.97</v>
      </c>
      <c r="J27" s="160">
        <v>2232.2600000000002</v>
      </c>
      <c r="K27" s="160">
        <v>2232.2600000000002</v>
      </c>
      <c r="L27" s="159"/>
      <c r="M27" s="159"/>
      <c r="N27" s="159"/>
      <c r="O27" s="158"/>
      <c r="P27" s="157"/>
      <c r="BZ27" s="124"/>
      <c r="CB27" s="95" t="s">
        <v>374</v>
      </c>
    </row>
    <row r="28" spans="1:81" s="98" customFormat="1" ht="15" x14ac:dyDescent="0.25">
      <c r="A28" s="317" t="s">
        <v>386</v>
      </c>
      <c r="B28" s="318"/>
      <c r="C28" s="318"/>
      <c r="D28" s="318"/>
      <c r="E28" s="318"/>
      <c r="F28" s="318"/>
      <c r="G28" s="318"/>
      <c r="H28" s="318"/>
      <c r="I28" s="319"/>
      <c r="J28" s="115"/>
      <c r="K28" s="115"/>
      <c r="L28" s="115"/>
      <c r="M28" s="115"/>
      <c r="N28" s="115"/>
      <c r="O28" s="156">
        <v>25.92</v>
      </c>
      <c r="P28" s="136">
        <v>0</v>
      </c>
      <c r="BZ28" s="124"/>
      <c r="CC28" s="114" t="s">
        <v>386</v>
      </c>
    </row>
    <row r="29" spans="1:81" s="98" customFormat="1" ht="15" x14ac:dyDescent="0.25">
      <c r="A29" s="313" t="s">
        <v>385</v>
      </c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BZ29" s="124" t="s">
        <v>385</v>
      </c>
      <c r="CC29" s="114"/>
    </row>
    <row r="30" spans="1:81" s="98" customFormat="1" ht="21.75" customHeight="1" x14ac:dyDescent="0.25">
      <c r="A30" s="166" t="s">
        <v>28</v>
      </c>
      <c r="B30" s="132" t="s">
        <v>384</v>
      </c>
      <c r="C30" s="314" t="s">
        <v>382</v>
      </c>
      <c r="D30" s="315"/>
      <c r="E30" s="316"/>
      <c r="F30" s="131" t="s">
        <v>383</v>
      </c>
      <c r="G30" s="130"/>
      <c r="H30" s="135">
        <v>2</v>
      </c>
      <c r="I30" s="128">
        <v>1128.82</v>
      </c>
      <c r="J30" s="128">
        <v>2257.63</v>
      </c>
      <c r="K30" s="128">
        <v>2257.63</v>
      </c>
      <c r="L30" s="127"/>
      <c r="M30" s="127"/>
      <c r="N30" s="127"/>
      <c r="O30" s="126">
        <v>3.24</v>
      </c>
      <c r="P30" s="125">
        <v>0</v>
      </c>
      <c r="BZ30" s="124"/>
      <c r="CA30" s="95" t="s">
        <v>382</v>
      </c>
      <c r="CC30" s="114"/>
    </row>
    <row r="31" spans="1:81" s="98" customFormat="1" ht="15" hidden="1" x14ac:dyDescent="0.25">
      <c r="A31" s="165"/>
      <c r="B31" s="164" t="s">
        <v>378</v>
      </c>
      <c r="C31" s="328" t="s">
        <v>377</v>
      </c>
      <c r="D31" s="328"/>
      <c r="E31" s="328"/>
      <c r="F31" s="163" t="s">
        <v>375</v>
      </c>
      <c r="G31" s="162">
        <v>0.81</v>
      </c>
      <c r="H31" s="162">
        <v>1.62</v>
      </c>
      <c r="I31" s="161">
        <v>704.63</v>
      </c>
      <c r="J31" s="160">
        <v>1141.5</v>
      </c>
      <c r="K31" s="160">
        <v>1141.5</v>
      </c>
      <c r="L31" s="159"/>
      <c r="M31" s="159"/>
      <c r="N31" s="159"/>
      <c r="O31" s="158"/>
      <c r="P31" s="157"/>
      <c r="BZ31" s="124"/>
      <c r="CB31" s="95" t="s">
        <v>377</v>
      </c>
      <c r="CC31" s="114"/>
    </row>
    <row r="32" spans="1:81" s="98" customFormat="1" ht="15" hidden="1" x14ac:dyDescent="0.25">
      <c r="A32" s="165"/>
      <c r="B32" s="164" t="s">
        <v>376</v>
      </c>
      <c r="C32" s="328" t="s">
        <v>374</v>
      </c>
      <c r="D32" s="328"/>
      <c r="E32" s="328"/>
      <c r="F32" s="163" t="s">
        <v>375</v>
      </c>
      <c r="G32" s="162">
        <v>0.81</v>
      </c>
      <c r="H32" s="162">
        <v>1.62</v>
      </c>
      <c r="I32" s="161">
        <v>688.97</v>
      </c>
      <c r="J32" s="160">
        <v>1116.1300000000001</v>
      </c>
      <c r="K32" s="160">
        <v>1116.1300000000001</v>
      </c>
      <c r="L32" s="159"/>
      <c r="M32" s="159"/>
      <c r="N32" s="159"/>
      <c r="O32" s="158"/>
      <c r="P32" s="157"/>
      <c r="BZ32" s="124"/>
      <c r="CB32" s="95" t="s">
        <v>374</v>
      </c>
      <c r="CC32" s="114"/>
    </row>
    <row r="33" spans="1:83" s="98" customFormat="1" ht="33.75" x14ac:dyDescent="0.25">
      <c r="A33" s="166" t="s">
        <v>21</v>
      </c>
      <c r="B33" s="132" t="s">
        <v>381</v>
      </c>
      <c r="C33" s="314" t="s">
        <v>379</v>
      </c>
      <c r="D33" s="315"/>
      <c r="E33" s="316"/>
      <c r="F33" s="131" t="s">
        <v>380</v>
      </c>
      <c r="G33" s="130"/>
      <c r="H33" s="135">
        <v>2</v>
      </c>
      <c r="I33" s="128">
        <v>9030.5300000000007</v>
      </c>
      <c r="J33" s="128">
        <v>18061.05</v>
      </c>
      <c r="K33" s="128">
        <v>18061.05</v>
      </c>
      <c r="L33" s="127"/>
      <c r="M33" s="127"/>
      <c r="N33" s="127"/>
      <c r="O33" s="126">
        <v>25.92</v>
      </c>
      <c r="P33" s="125">
        <v>0</v>
      </c>
      <c r="BZ33" s="124"/>
      <c r="CA33" s="95" t="s">
        <v>379</v>
      </c>
      <c r="CC33" s="114"/>
    </row>
    <row r="34" spans="1:83" s="98" customFormat="1" ht="15" hidden="1" x14ac:dyDescent="0.25">
      <c r="A34" s="165"/>
      <c r="B34" s="164" t="s">
        <v>378</v>
      </c>
      <c r="C34" s="328" t="s">
        <v>377</v>
      </c>
      <c r="D34" s="328"/>
      <c r="E34" s="328"/>
      <c r="F34" s="163" t="s">
        <v>375</v>
      </c>
      <c r="G34" s="162">
        <v>6.48</v>
      </c>
      <c r="H34" s="162">
        <v>12.96</v>
      </c>
      <c r="I34" s="161">
        <v>704.63</v>
      </c>
      <c r="J34" s="160">
        <v>9132</v>
      </c>
      <c r="K34" s="160">
        <v>9132</v>
      </c>
      <c r="L34" s="159"/>
      <c r="M34" s="159"/>
      <c r="N34" s="159"/>
      <c r="O34" s="158"/>
      <c r="P34" s="157"/>
      <c r="BZ34" s="124"/>
      <c r="CB34" s="95" t="s">
        <v>377</v>
      </c>
      <c r="CC34" s="114"/>
    </row>
    <row r="35" spans="1:83" s="98" customFormat="1" ht="15" hidden="1" x14ac:dyDescent="0.25">
      <c r="A35" s="165"/>
      <c r="B35" s="164" t="s">
        <v>376</v>
      </c>
      <c r="C35" s="328" t="s">
        <v>374</v>
      </c>
      <c r="D35" s="328"/>
      <c r="E35" s="328"/>
      <c r="F35" s="163" t="s">
        <v>375</v>
      </c>
      <c r="G35" s="162">
        <v>6.48</v>
      </c>
      <c r="H35" s="162">
        <v>12.96</v>
      </c>
      <c r="I35" s="161">
        <v>688.97</v>
      </c>
      <c r="J35" s="160">
        <v>8929.0499999999993</v>
      </c>
      <c r="K35" s="160">
        <v>8929.0499999999993</v>
      </c>
      <c r="L35" s="159"/>
      <c r="M35" s="159"/>
      <c r="N35" s="159"/>
      <c r="O35" s="158"/>
      <c r="P35" s="157"/>
      <c r="BZ35" s="124"/>
      <c r="CB35" s="95" t="s">
        <v>374</v>
      </c>
      <c r="CC35" s="114"/>
    </row>
    <row r="36" spans="1:83" s="98" customFormat="1" ht="15" x14ac:dyDescent="0.25">
      <c r="A36" s="317" t="s">
        <v>373</v>
      </c>
      <c r="B36" s="318"/>
      <c r="C36" s="318"/>
      <c r="D36" s="318"/>
      <c r="E36" s="318"/>
      <c r="F36" s="318"/>
      <c r="G36" s="318"/>
      <c r="H36" s="318"/>
      <c r="I36" s="319"/>
      <c r="J36" s="115"/>
      <c r="K36" s="115"/>
      <c r="L36" s="115"/>
      <c r="M36" s="115"/>
      <c r="N36" s="115"/>
      <c r="O36" s="156">
        <v>29.16</v>
      </c>
      <c r="P36" s="136">
        <v>0</v>
      </c>
      <c r="BZ36" s="124"/>
      <c r="CC36" s="114" t="s">
        <v>373</v>
      </c>
    </row>
    <row r="37" spans="1:83" s="98" customFormat="1" ht="15" x14ac:dyDescent="0.25">
      <c r="A37" s="317" t="s">
        <v>58</v>
      </c>
      <c r="B37" s="318"/>
      <c r="C37" s="318"/>
      <c r="D37" s="318"/>
      <c r="E37" s="318"/>
      <c r="F37" s="318"/>
      <c r="G37" s="318"/>
      <c r="H37" s="318"/>
      <c r="I37" s="319"/>
      <c r="J37" s="115"/>
      <c r="K37" s="115"/>
      <c r="L37" s="115"/>
      <c r="M37" s="115"/>
      <c r="N37" s="115"/>
      <c r="O37" s="115"/>
      <c r="P37" s="115"/>
      <c r="CD37" s="114" t="s">
        <v>58</v>
      </c>
    </row>
    <row r="38" spans="1:83" s="98" customFormat="1" ht="15" x14ac:dyDescent="0.25">
      <c r="A38" s="321" t="s">
        <v>155</v>
      </c>
      <c r="B38" s="322"/>
      <c r="C38" s="322"/>
      <c r="D38" s="322"/>
      <c r="E38" s="322"/>
      <c r="F38" s="322"/>
      <c r="G38" s="322"/>
      <c r="H38" s="322"/>
      <c r="I38" s="323"/>
      <c r="J38" s="119">
        <v>36951.699999999997</v>
      </c>
      <c r="K38" s="118"/>
      <c r="L38" s="118"/>
      <c r="M38" s="118"/>
      <c r="N38" s="118"/>
      <c r="O38" s="118"/>
      <c r="P38" s="118"/>
      <c r="CD38" s="114"/>
      <c r="CE38" s="93" t="s">
        <v>155</v>
      </c>
    </row>
    <row r="39" spans="1:83" s="98" customFormat="1" ht="15" x14ac:dyDescent="0.25">
      <c r="A39" s="321" t="s">
        <v>148</v>
      </c>
      <c r="B39" s="322"/>
      <c r="C39" s="322"/>
      <c r="D39" s="322"/>
      <c r="E39" s="322"/>
      <c r="F39" s="322"/>
      <c r="G39" s="322"/>
      <c r="H39" s="322"/>
      <c r="I39" s="323"/>
      <c r="J39" s="118"/>
      <c r="K39" s="118"/>
      <c r="L39" s="118"/>
      <c r="M39" s="118"/>
      <c r="N39" s="118"/>
      <c r="O39" s="118"/>
      <c r="P39" s="118"/>
      <c r="CD39" s="114"/>
      <c r="CE39" s="93" t="s">
        <v>148</v>
      </c>
    </row>
    <row r="40" spans="1:83" s="98" customFormat="1" ht="15" x14ac:dyDescent="0.25">
      <c r="A40" s="321" t="s">
        <v>154</v>
      </c>
      <c r="B40" s="322"/>
      <c r="C40" s="322"/>
      <c r="D40" s="322"/>
      <c r="E40" s="322"/>
      <c r="F40" s="322"/>
      <c r="G40" s="322"/>
      <c r="H40" s="322"/>
      <c r="I40" s="323"/>
      <c r="J40" s="119">
        <v>36951.699999999997</v>
      </c>
      <c r="K40" s="118"/>
      <c r="L40" s="118"/>
      <c r="M40" s="118"/>
      <c r="N40" s="118"/>
      <c r="O40" s="118"/>
      <c r="P40" s="118"/>
      <c r="CD40" s="114"/>
      <c r="CE40" s="93" t="s">
        <v>154</v>
      </c>
    </row>
    <row r="41" spans="1:83" s="98" customFormat="1" ht="15" x14ac:dyDescent="0.25">
      <c r="A41" s="321" t="s">
        <v>372</v>
      </c>
      <c r="B41" s="322"/>
      <c r="C41" s="322"/>
      <c r="D41" s="322"/>
      <c r="E41" s="322"/>
      <c r="F41" s="322"/>
      <c r="G41" s="322"/>
      <c r="H41" s="322"/>
      <c r="I41" s="323"/>
      <c r="J41" s="119">
        <v>77598.570000000007</v>
      </c>
      <c r="K41" s="118"/>
      <c r="L41" s="118"/>
      <c r="M41" s="118"/>
      <c r="N41" s="118"/>
      <c r="O41" s="118"/>
      <c r="P41" s="118"/>
      <c r="CD41" s="114"/>
      <c r="CE41" s="93" t="s">
        <v>372</v>
      </c>
    </row>
    <row r="42" spans="1:83" s="98" customFormat="1" ht="15" x14ac:dyDescent="0.25">
      <c r="A42" s="321" t="s">
        <v>371</v>
      </c>
      <c r="B42" s="322"/>
      <c r="C42" s="322"/>
      <c r="D42" s="322"/>
      <c r="E42" s="322"/>
      <c r="F42" s="322"/>
      <c r="G42" s="322"/>
      <c r="H42" s="322"/>
      <c r="I42" s="323"/>
      <c r="J42" s="119">
        <v>77598.570000000007</v>
      </c>
      <c r="K42" s="118"/>
      <c r="L42" s="118"/>
      <c r="M42" s="118"/>
      <c r="N42" s="118"/>
      <c r="O42" s="118"/>
      <c r="P42" s="118"/>
      <c r="CD42" s="114"/>
      <c r="CE42" s="93" t="s">
        <v>371</v>
      </c>
    </row>
    <row r="43" spans="1:83" s="98" customFormat="1" ht="15" x14ac:dyDescent="0.25">
      <c r="A43" s="321" t="s">
        <v>364</v>
      </c>
      <c r="B43" s="322"/>
      <c r="C43" s="322"/>
      <c r="D43" s="322"/>
      <c r="E43" s="322"/>
      <c r="F43" s="322"/>
      <c r="G43" s="322"/>
      <c r="H43" s="322"/>
      <c r="I43" s="323"/>
      <c r="J43" s="118"/>
      <c r="K43" s="118"/>
      <c r="L43" s="118"/>
      <c r="M43" s="118"/>
      <c r="N43" s="118"/>
      <c r="O43" s="118"/>
      <c r="P43" s="118"/>
      <c r="CD43" s="114"/>
      <c r="CE43" s="93" t="s">
        <v>364</v>
      </c>
    </row>
    <row r="44" spans="1:83" s="98" customFormat="1" ht="15" x14ac:dyDescent="0.25">
      <c r="A44" s="321" t="s">
        <v>370</v>
      </c>
      <c r="B44" s="322"/>
      <c r="C44" s="322"/>
      <c r="D44" s="322"/>
      <c r="E44" s="322"/>
      <c r="F44" s="322"/>
      <c r="G44" s="322"/>
      <c r="H44" s="322"/>
      <c r="I44" s="323"/>
      <c r="J44" s="119">
        <v>36951.699999999997</v>
      </c>
      <c r="K44" s="118"/>
      <c r="L44" s="118"/>
      <c r="M44" s="118"/>
      <c r="N44" s="118"/>
      <c r="O44" s="118"/>
      <c r="P44" s="118"/>
      <c r="CD44" s="114"/>
      <c r="CE44" s="93" t="s">
        <v>370</v>
      </c>
    </row>
    <row r="45" spans="1:83" s="98" customFormat="1" ht="15" x14ac:dyDescent="0.25">
      <c r="A45" s="321" t="s">
        <v>369</v>
      </c>
      <c r="B45" s="322"/>
      <c r="C45" s="322"/>
      <c r="D45" s="322"/>
      <c r="E45" s="322"/>
      <c r="F45" s="322"/>
      <c r="G45" s="322"/>
      <c r="H45" s="322"/>
      <c r="I45" s="323"/>
      <c r="J45" s="119">
        <v>27344.26</v>
      </c>
      <c r="K45" s="118"/>
      <c r="L45" s="118"/>
      <c r="M45" s="118"/>
      <c r="N45" s="118"/>
      <c r="O45" s="118"/>
      <c r="P45" s="118"/>
      <c r="CD45" s="114"/>
      <c r="CE45" s="93" t="s">
        <v>369</v>
      </c>
    </row>
    <row r="46" spans="1:83" s="98" customFormat="1" ht="15" x14ac:dyDescent="0.25">
      <c r="A46" s="321" t="s">
        <v>368</v>
      </c>
      <c r="B46" s="322"/>
      <c r="C46" s="322"/>
      <c r="D46" s="322"/>
      <c r="E46" s="322"/>
      <c r="F46" s="322"/>
      <c r="G46" s="322"/>
      <c r="H46" s="322"/>
      <c r="I46" s="323"/>
      <c r="J46" s="119">
        <v>13302.61</v>
      </c>
      <c r="K46" s="118"/>
      <c r="L46" s="118"/>
      <c r="M46" s="118"/>
      <c r="N46" s="118"/>
      <c r="O46" s="118"/>
      <c r="P46" s="118"/>
      <c r="CD46" s="114"/>
      <c r="CE46" s="93" t="s">
        <v>368</v>
      </c>
    </row>
    <row r="47" spans="1:83" s="98" customFormat="1" ht="15" x14ac:dyDescent="0.25">
      <c r="A47" s="321" t="s">
        <v>140</v>
      </c>
      <c r="B47" s="322"/>
      <c r="C47" s="322"/>
      <c r="D47" s="322"/>
      <c r="E47" s="322"/>
      <c r="F47" s="322"/>
      <c r="G47" s="322"/>
      <c r="H47" s="322"/>
      <c r="I47" s="323"/>
      <c r="J47" s="119">
        <v>36951.699999999997</v>
      </c>
      <c r="K47" s="118"/>
      <c r="L47" s="118"/>
      <c r="M47" s="118"/>
      <c r="N47" s="118"/>
      <c r="O47" s="118"/>
      <c r="P47" s="118"/>
      <c r="CD47" s="114"/>
      <c r="CE47" s="93" t="s">
        <v>140</v>
      </c>
    </row>
    <row r="48" spans="1:83" s="98" customFormat="1" ht="15" x14ac:dyDescent="0.25">
      <c r="A48" s="321" t="s">
        <v>139</v>
      </c>
      <c r="B48" s="322"/>
      <c r="C48" s="322"/>
      <c r="D48" s="322"/>
      <c r="E48" s="322"/>
      <c r="F48" s="322"/>
      <c r="G48" s="322"/>
      <c r="H48" s="322"/>
      <c r="I48" s="323"/>
      <c r="J48" s="119">
        <v>27344.26</v>
      </c>
      <c r="K48" s="118"/>
      <c r="L48" s="118"/>
      <c r="M48" s="118"/>
      <c r="N48" s="118"/>
      <c r="O48" s="118"/>
      <c r="P48" s="118"/>
      <c r="CD48" s="114"/>
      <c r="CE48" s="93" t="s">
        <v>139</v>
      </c>
    </row>
    <row r="49" spans="1:85" s="98" customFormat="1" ht="15" x14ac:dyDescent="0.25">
      <c r="A49" s="321" t="s">
        <v>138</v>
      </c>
      <c r="B49" s="322"/>
      <c r="C49" s="322"/>
      <c r="D49" s="322"/>
      <c r="E49" s="322"/>
      <c r="F49" s="322"/>
      <c r="G49" s="322"/>
      <c r="H49" s="322"/>
      <c r="I49" s="323"/>
      <c r="J49" s="119">
        <v>13302.61</v>
      </c>
      <c r="K49" s="118"/>
      <c r="L49" s="118"/>
      <c r="M49" s="118"/>
      <c r="N49" s="118"/>
      <c r="O49" s="118"/>
      <c r="P49" s="118"/>
      <c r="CD49" s="114"/>
      <c r="CE49" s="93" t="s">
        <v>138</v>
      </c>
    </row>
    <row r="50" spans="1:85" s="98" customFormat="1" ht="15" x14ac:dyDescent="0.25">
      <c r="A50" s="317" t="s">
        <v>137</v>
      </c>
      <c r="B50" s="318"/>
      <c r="C50" s="318"/>
      <c r="D50" s="318"/>
      <c r="E50" s="318"/>
      <c r="F50" s="318"/>
      <c r="G50" s="318"/>
      <c r="H50" s="318"/>
      <c r="I50" s="319"/>
      <c r="J50" s="121">
        <v>77598.570000000007</v>
      </c>
      <c r="K50" s="115"/>
      <c r="L50" s="115"/>
      <c r="M50" s="115"/>
      <c r="N50" s="115"/>
      <c r="O50" s="156">
        <v>55.08</v>
      </c>
      <c r="P50" s="136">
        <v>0</v>
      </c>
      <c r="CD50" s="114"/>
      <c r="CF50" s="114" t="s">
        <v>137</v>
      </c>
    </row>
    <row r="51" spans="1:85" s="98" customFormat="1" ht="15" x14ac:dyDescent="0.25">
      <c r="A51" s="321" t="s">
        <v>136</v>
      </c>
      <c r="B51" s="322"/>
      <c r="C51" s="322"/>
      <c r="D51" s="322"/>
      <c r="E51" s="322"/>
      <c r="F51" s="322"/>
      <c r="G51" s="322"/>
      <c r="H51" s="322"/>
      <c r="I51" s="323"/>
      <c r="J51" s="118"/>
      <c r="K51" s="118"/>
      <c r="L51" s="118"/>
      <c r="M51" s="118"/>
      <c r="N51" s="118"/>
      <c r="O51" s="118"/>
      <c r="P51" s="118"/>
      <c r="CD51" s="114"/>
      <c r="CE51" s="93" t="s">
        <v>136</v>
      </c>
      <c r="CF51" s="114"/>
    </row>
    <row r="52" spans="1:85" s="98" customFormat="1" ht="15" x14ac:dyDescent="0.25">
      <c r="A52" s="321" t="s">
        <v>133</v>
      </c>
      <c r="B52" s="322"/>
      <c r="C52" s="322"/>
      <c r="D52" s="322"/>
      <c r="E52" s="322"/>
      <c r="F52" s="322"/>
      <c r="G52" s="322"/>
      <c r="H52" s="117" t="s">
        <v>367</v>
      </c>
      <c r="I52" s="116"/>
      <c r="J52" s="115"/>
      <c r="K52" s="115"/>
      <c r="L52" s="115"/>
      <c r="M52" s="115"/>
      <c r="N52" s="115"/>
      <c r="O52" s="115"/>
      <c r="P52" s="115"/>
      <c r="CD52" s="114"/>
      <c r="CF52" s="114"/>
      <c r="CG52" s="93" t="s">
        <v>133</v>
      </c>
    </row>
    <row r="53" spans="1:85" s="98" customFormat="1" ht="15" x14ac:dyDescent="0.25">
      <c r="A53" s="321" t="s">
        <v>366</v>
      </c>
      <c r="B53" s="322"/>
      <c r="C53" s="322"/>
      <c r="D53" s="322"/>
      <c r="E53" s="322"/>
      <c r="F53" s="322"/>
      <c r="G53" s="322"/>
      <c r="H53" s="322"/>
      <c r="I53" s="323"/>
      <c r="J53" s="119">
        <v>62078.86</v>
      </c>
      <c r="K53" s="118"/>
      <c r="L53" s="118"/>
      <c r="M53" s="118"/>
      <c r="N53" s="118"/>
      <c r="O53" s="118"/>
      <c r="P53" s="118"/>
      <c r="CD53" s="114"/>
      <c r="CE53" s="93" t="s">
        <v>366</v>
      </c>
      <c r="CF53" s="114"/>
    </row>
    <row r="54" spans="1:85" s="98" customFormat="1" ht="15" x14ac:dyDescent="0.25">
      <c r="A54" s="321" t="s">
        <v>364</v>
      </c>
      <c r="B54" s="322"/>
      <c r="C54" s="322"/>
      <c r="D54" s="322"/>
      <c r="E54" s="322"/>
      <c r="F54" s="322"/>
      <c r="G54" s="322"/>
      <c r="H54" s="322"/>
      <c r="I54" s="323"/>
      <c r="J54" s="118"/>
      <c r="K54" s="118"/>
      <c r="L54" s="118"/>
      <c r="M54" s="118"/>
      <c r="N54" s="118"/>
      <c r="O54" s="118"/>
      <c r="P54" s="118"/>
      <c r="CD54" s="114"/>
      <c r="CE54" s="93" t="s">
        <v>364</v>
      </c>
      <c r="CF54" s="114"/>
    </row>
    <row r="55" spans="1:85" s="98" customFormat="1" ht="15" x14ac:dyDescent="0.25">
      <c r="A55" s="321" t="s">
        <v>363</v>
      </c>
      <c r="B55" s="322"/>
      <c r="C55" s="322"/>
      <c r="D55" s="322"/>
      <c r="E55" s="322"/>
      <c r="F55" s="322"/>
      <c r="G55" s="322"/>
      <c r="H55" s="322"/>
      <c r="I55" s="323"/>
      <c r="J55" s="119">
        <v>62078.86</v>
      </c>
      <c r="K55" s="118"/>
      <c r="L55" s="118"/>
      <c r="M55" s="118"/>
      <c r="N55" s="118"/>
      <c r="O55" s="118"/>
      <c r="P55" s="118"/>
      <c r="CD55" s="114"/>
      <c r="CE55" s="93" t="s">
        <v>363</v>
      </c>
      <c r="CF55" s="114"/>
    </row>
    <row r="56" spans="1:85" s="98" customFormat="1" ht="15" x14ac:dyDescent="0.25">
      <c r="A56" s="321" t="s">
        <v>365</v>
      </c>
      <c r="B56" s="322"/>
      <c r="C56" s="322"/>
      <c r="D56" s="322"/>
      <c r="E56" s="322"/>
      <c r="F56" s="322"/>
      <c r="G56" s="322"/>
      <c r="H56" s="322"/>
      <c r="I56" s="323"/>
      <c r="J56" s="119">
        <v>15519.71</v>
      </c>
      <c r="K56" s="118"/>
      <c r="L56" s="118"/>
      <c r="M56" s="118"/>
      <c r="N56" s="118"/>
      <c r="O56" s="118"/>
      <c r="P56" s="118"/>
      <c r="CD56" s="114"/>
      <c r="CE56" s="93" t="s">
        <v>365</v>
      </c>
      <c r="CF56" s="114"/>
    </row>
    <row r="57" spans="1:85" s="98" customFormat="1" ht="15" x14ac:dyDescent="0.25">
      <c r="A57" s="321" t="s">
        <v>364</v>
      </c>
      <c r="B57" s="322"/>
      <c r="C57" s="322"/>
      <c r="D57" s="322"/>
      <c r="E57" s="322"/>
      <c r="F57" s="322"/>
      <c r="G57" s="322"/>
      <c r="H57" s="322"/>
      <c r="I57" s="323"/>
      <c r="J57" s="118"/>
      <c r="K57" s="118"/>
      <c r="L57" s="118"/>
      <c r="M57" s="118"/>
      <c r="N57" s="118"/>
      <c r="O57" s="118"/>
      <c r="P57" s="118"/>
      <c r="CD57" s="114"/>
      <c r="CE57" s="93" t="s">
        <v>364</v>
      </c>
      <c r="CF57" s="114"/>
    </row>
    <row r="58" spans="1:85" s="98" customFormat="1" ht="15" x14ac:dyDescent="0.25">
      <c r="A58" s="321" t="s">
        <v>363</v>
      </c>
      <c r="B58" s="322"/>
      <c r="C58" s="322"/>
      <c r="D58" s="322"/>
      <c r="E58" s="322"/>
      <c r="F58" s="322"/>
      <c r="G58" s="322"/>
      <c r="H58" s="322"/>
      <c r="I58" s="323"/>
      <c r="J58" s="119">
        <v>15519.71</v>
      </c>
      <c r="K58" s="118"/>
      <c r="L58" s="118"/>
      <c r="M58" s="118"/>
      <c r="N58" s="118"/>
      <c r="O58" s="118"/>
      <c r="P58" s="118"/>
      <c r="CD58" s="114"/>
      <c r="CE58" s="93" t="s">
        <v>363</v>
      </c>
      <c r="CF58" s="114"/>
    </row>
    <row r="59" spans="1:85" s="98" customFormat="1" ht="3" customHeight="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2"/>
      <c r="M59" s="112"/>
      <c r="N59" s="112"/>
      <c r="O59" s="111"/>
      <c r="P59" s="111"/>
    </row>
    <row r="60" spans="1:85" s="98" customFormat="1" ht="53.25" customHeight="1" x14ac:dyDescent="0.25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</row>
    <row r="61" spans="1:85" s="101" customFormat="1" ht="12.75" customHeight="1" x14ac:dyDescent="0.25">
      <c r="A61" s="326" t="s">
        <v>407</v>
      </c>
      <c r="B61" s="324"/>
      <c r="C61" s="324"/>
      <c r="D61" s="324"/>
      <c r="E61" s="324"/>
      <c r="F61" s="324"/>
      <c r="G61" s="324"/>
      <c r="H61" s="324"/>
      <c r="I61" s="324"/>
      <c r="J61" s="324"/>
      <c r="K61" s="324"/>
      <c r="L61" s="324"/>
      <c r="M61" s="324"/>
      <c r="N61" s="324"/>
      <c r="O61" s="324"/>
      <c r="P61" s="324"/>
      <c r="Q61" s="110"/>
      <c r="R61" s="98"/>
      <c r="S61" s="98"/>
      <c r="T61" s="104"/>
      <c r="U61" s="104"/>
      <c r="V61" s="104"/>
      <c r="W61" s="104"/>
      <c r="X61" s="104"/>
      <c r="Y61" s="104"/>
      <c r="Z61" s="104"/>
      <c r="AA61" s="104"/>
      <c r="AB61" s="104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3"/>
      <c r="CA61" s="104"/>
      <c r="CB61" s="104"/>
      <c r="CC61" s="102"/>
      <c r="CD61" s="102"/>
      <c r="CE61" s="102"/>
      <c r="CF61" s="102"/>
      <c r="CG61" s="102"/>
    </row>
    <row r="62" spans="1:85" s="101" customFormat="1" ht="12.75" customHeight="1" x14ac:dyDescent="0.25">
      <c r="A62" s="325" t="s">
        <v>44</v>
      </c>
      <c r="B62" s="325"/>
      <c r="C62" s="325"/>
      <c r="D62" s="325"/>
      <c r="E62" s="325"/>
      <c r="F62" s="325"/>
      <c r="G62" s="325"/>
      <c r="H62" s="325"/>
      <c r="I62" s="325"/>
      <c r="J62" s="325"/>
      <c r="K62" s="325"/>
      <c r="L62" s="325"/>
      <c r="M62" s="325"/>
      <c r="N62" s="325"/>
      <c r="O62" s="325"/>
      <c r="P62" s="325"/>
      <c r="Q62" s="109"/>
      <c r="R62" s="98"/>
      <c r="S62" s="98"/>
      <c r="T62" s="104"/>
      <c r="U62" s="104"/>
      <c r="V62" s="104"/>
      <c r="W62" s="104"/>
      <c r="X62" s="104"/>
      <c r="Y62" s="104"/>
      <c r="Z62" s="104"/>
      <c r="AA62" s="104"/>
      <c r="AB62" s="104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3"/>
      <c r="CA62" s="104"/>
      <c r="CB62" s="104"/>
      <c r="CC62" s="102"/>
      <c r="CD62" s="102"/>
      <c r="CE62" s="102"/>
      <c r="CF62" s="102"/>
      <c r="CG62" s="102"/>
    </row>
    <row r="63" spans="1:85" s="101" customFormat="1" ht="13.5" customHeight="1" x14ac:dyDescent="0.25">
      <c r="A63" s="100"/>
      <c r="B63" s="100"/>
      <c r="C63" s="100"/>
      <c r="D63" s="100"/>
      <c r="E63" s="100"/>
      <c r="F63" s="100"/>
      <c r="G63" s="100"/>
      <c r="H63" s="108"/>
      <c r="I63" s="107"/>
      <c r="J63" s="107"/>
      <c r="K63" s="107"/>
      <c r="L63" s="100"/>
      <c r="M63" s="100"/>
      <c r="N63" s="100"/>
      <c r="O63" s="100"/>
      <c r="P63" s="100"/>
      <c r="Q63" s="98"/>
      <c r="R63" s="98"/>
      <c r="S63" s="98"/>
      <c r="T63" s="104"/>
      <c r="U63" s="104"/>
      <c r="V63" s="104"/>
      <c r="W63" s="104"/>
      <c r="X63" s="104"/>
      <c r="Y63" s="104"/>
      <c r="Z63" s="104"/>
      <c r="AA63" s="104"/>
      <c r="AB63" s="104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3"/>
      <c r="CA63" s="104"/>
      <c r="CB63" s="104"/>
      <c r="CC63" s="102"/>
      <c r="CD63" s="102"/>
      <c r="CE63" s="102"/>
      <c r="CF63" s="102"/>
      <c r="CG63" s="102"/>
    </row>
    <row r="64" spans="1:85" s="101" customFormat="1" ht="12.75" customHeight="1" x14ac:dyDescent="0.25">
      <c r="A64" s="326" t="s">
        <v>408</v>
      </c>
      <c r="B64" s="324"/>
      <c r="C64" s="324"/>
      <c r="D64" s="324"/>
      <c r="E64" s="324"/>
      <c r="F64" s="324"/>
      <c r="G64" s="324"/>
      <c r="H64" s="324"/>
      <c r="I64" s="324"/>
      <c r="J64" s="324"/>
      <c r="K64" s="324"/>
      <c r="L64" s="324"/>
      <c r="M64" s="324"/>
      <c r="N64" s="324"/>
      <c r="O64" s="324"/>
      <c r="P64" s="324"/>
      <c r="Q64" s="110"/>
      <c r="R64" s="98"/>
      <c r="S64" s="98"/>
      <c r="T64" s="104"/>
      <c r="U64" s="104"/>
      <c r="V64" s="104"/>
      <c r="W64" s="104"/>
      <c r="X64" s="104"/>
      <c r="Y64" s="104"/>
      <c r="Z64" s="104"/>
      <c r="AA64" s="104"/>
      <c r="AB64" s="104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3"/>
      <c r="CA64" s="104"/>
      <c r="CB64" s="104"/>
      <c r="CC64" s="102"/>
      <c r="CD64" s="102"/>
      <c r="CE64" s="102"/>
      <c r="CF64" s="102"/>
      <c r="CG64" s="102"/>
    </row>
    <row r="65" spans="1:85" s="101" customFormat="1" ht="12.75" customHeight="1" x14ac:dyDescent="0.25">
      <c r="A65" s="325" t="s">
        <v>44</v>
      </c>
      <c r="B65" s="325"/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325"/>
      <c r="N65" s="325"/>
      <c r="O65" s="325"/>
      <c r="P65" s="325"/>
      <c r="Q65" s="109"/>
      <c r="R65" s="98"/>
      <c r="S65" s="98"/>
      <c r="T65" s="104"/>
      <c r="U65" s="104"/>
      <c r="V65" s="104"/>
      <c r="W65" s="104"/>
      <c r="X65" s="104"/>
      <c r="Y65" s="104"/>
      <c r="Z65" s="104"/>
      <c r="AA65" s="104"/>
      <c r="AB65" s="104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3"/>
      <c r="CA65" s="104"/>
      <c r="CB65" s="104"/>
      <c r="CC65" s="102"/>
      <c r="CD65" s="102"/>
      <c r="CE65" s="102"/>
      <c r="CF65" s="102"/>
      <c r="CG65" s="102"/>
    </row>
    <row r="66" spans="1:85" s="101" customFormat="1" ht="13.5" customHeight="1" x14ac:dyDescent="0.25">
      <c r="A66" s="100"/>
      <c r="B66" s="100"/>
      <c r="C66" s="100"/>
      <c r="D66" s="100"/>
      <c r="E66" s="100"/>
      <c r="F66" s="100"/>
      <c r="G66" s="100"/>
      <c r="H66" s="108"/>
      <c r="I66" s="107"/>
      <c r="J66" s="107"/>
      <c r="K66" s="107"/>
      <c r="L66" s="100"/>
      <c r="M66" s="100"/>
      <c r="N66" s="100"/>
      <c r="O66" s="100"/>
      <c r="P66" s="100"/>
      <c r="Q66" s="98"/>
      <c r="R66" s="98"/>
      <c r="S66" s="98"/>
      <c r="T66" s="104"/>
      <c r="U66" s="104"/>
      <c r="V66" s="104"/>
      <c r="W66" s="104"/>
      <c r="X66" s="104"/>
      <c r="Y66" s="104"/>
      <c r="Z66" s="104"/>
      <c r="AA66" s="104"/>
      <c r="AB66" s="104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3"/>
      <c r="CA66" s="104"/>
      <c r="CB66" s="104"/>
      <c r="CC66" s="102"/>
      <c r="CD66" s="102"/>
      <c r="CE66" s="102"/>
      <c r="CF66" s="102"/>
      <c r="CG66" s="102"/>
    </row>
    <row r="67" spans="1:85" s="98" customFormat="1" ht="15" x14ac:dyDescent="0.25">
      <c r="A67" s="99"/>
      <c r="B67" s="99"/>
      <c r="C67" s="99"/>
      <c r="D67" s="99"/>
      <c r="E67" s="99"/>
      <c r="F67" s="99"/>
      <c r="G67" s="99"/>
      <c r="H67" s="100"/>
      <c r="I67" s="327"/>
      <c r="J67" s="327"/>
      <c r="K67" s="327"/>
      <c r="L67" s="99"/>
      <c r="M67" s="99"/>
      <c r="N67" s="99"/>
      <c r="O67" s="99"/>
      <c r="P67" s="99"/>
    </row>
    <row r="68" spans="1:85" s="98" customFormat="1" ht="15" x14ac:dyDescent="0.25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</row>
    <row r="69" spans="1:85" s="98" customFormat="1" ht="15" x14ac:dyDescent="0.25">
      <c r="A69" s="99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</row>
  </sheetData>
  <mergeCells count="65">
    <mergeCell ref="A65:P65"/>
    <mergeCell ref="I67:K67"/>
    <mergeCell ref="A55:I55"/>
    <mergeCell ref="A56:I56"/>
    <mergeCell ref="A57:I57"/>
    <mergeCell ref="A58:I58"/>
    <mergeCell ref="A61:P61"/>
    <mergeCell ref="A64:P64"/>
    <mergeCell ref="A51:I51"/>
    <mergeCell ref="A52:G52"/>
    <mergeCell ref="A53:I53"/>
    <mergeCell ref="A54:I54"/>
    <mergeCell ref="A62:P62"/>
    <mergeCell ref="A50:I50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49:I49"/>
    <mergeCell ref="A38:I38"/>
    <mergeCell ref="C27:E27"/>
    <mergeCell ref="A28:I28"/>
    <mergeCell ref="A29:P29"/>
    <mergeCell ref="C30:E30"/>
    <mergeCell ref="C31:E31"/>
    <mergeCell ref="C32:E32"/>
    <mergeCell ref="C33:E33"/>
    <mergeCell ref="C34:E34"/>
    <mergeCell ref="C35:E35"/>
    <mergeCell ref="A36:I36"/>
    <mergeCell ref="A37:I37"/>
    <mergeCell ref="C26:E26"/>
    <mergeCell ref="G18:G19"/>
    <mergeCell ref="H18:H19"/>
    <mergeCell ref="I18:I19"/>
    <mergeCell ref="J18:J19"/>
    <mergeCell ref="A21:P21"/>
    <mergeCell ref="C22:E22"/>
    <mergeCell ref="C23:E23"/>
    <mergeCell ref="C24:E24"/>
    <mergeCell ref="C25:E25"/>
    <mergeCell ref="K18:N18"/>
    <mergeCell ref="C20:E20"/>
    <mergeCell ref="C9:G9"/>
    <mergeCell ref="E15:P15"/>
    <mergeCell ref="A17:A19"/>
    <mergeCell ref="B17:B19"/>
    <mergeCell ref="C17:E19"/>
    <mergeCell ref="F17:F19"/>
    <mergeCell ref="G17:H17"/>
    <mergeCell ref="I17:N17"/>
    <mergeCell ref="O17:O19"/>
    <mergeCell ref="P17:P19"/>
    <mergeCell ref="A8:P8"/>
    <mergeCell ref="A2:P2"/>
    <mergeCell ref="A3:P3"/>
    <mergeCell ref="A5:P5"/>
    <mergeCell ref="A6:P6"/>
    <mergeCell ref="A7:P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2"/>
  <sheetViews>
    <sheetView topLeftCell="A2" zoomScale="80" zoomScaleNormal="80" workbookViewId="0">
      <selection activeCell="B12" sqref="B12:E12"/>
    </sheetView>
  </sheetViews>
  <sheetFormatPr defaultColWidth="8.85546875" defaultRowHeight="11.25" customHeight="1" x14ac:dyDescent="0.2"/>
  <cols>
    <col min="1" max="1" width="7" style="2" customWidth="1"/>
    <col min="2" max="4" width="47.140625" style="2" customWidth="1"/>
    <col min="5" max="5" width="12.140625" style="2" customWidth="1"/>
    <col min="6" max="11" width="8.85546875" style="2"/>
    <col min="12" max="16" width="160.5703125" style="73" hidden="1" customWidth="1"/>
    <col min="17" max="24" width="153.5703125" style="4" hidden="1" customWidth="1"/>
    <col min="25" max="16384" width="8.85546875" style="2"/>
  </cols>
  <sheetData>
    <row r="1" spans="1:24" customFormat="1" ht="6" hidden="1" customHeight="1" x14ac:dyDescent="0.25"/>
    <row r="2" spans="1:24" customFormat="1" ht="15" x14ac:dyDescent="0.25">
      <c r="E2" s="40" t="s">
        <v>87</v>
      </c>
    </row>
    <row r="3" spans="1:24" customFormat="1" ht="15" x14ac:dyDescent="0.25">
      <c r="B3" s="91" t="s">
        <v>130</v>
      </c>
      <c r="C3" s="90"/>
      <c r="D3" s="90"/>
      <c r="E3" s="89"/>
    </row>
    <row r="4" spans="1:24" customFormat="1" ht="12.75" customHeight="1" x14ac:dyDescent="0.25">
      <c r="D4" s="88" t="s">
        <v>129</v>
      </c>
      <c r="E4" s="87"/>
    </row>
    <row r="5" spans="1:24" customFormat="1" ht="33" customHeight="1" x14ac:dyDescent="0.25">
      <c r="A5" s="329" t="s">
        <v>398</v>
      </c>
      <c r="B5" s="329"/>
      <c r="C5" s="329"/>
      <c r="D5" s="329"/>
      <c r="E5" s="329"/>
    </row>
    <row r="6" spans="1:24" customFormat="1" ht="15" x14ac:dyDescent="0.25">
      <c r="A6" s="330" t="s">
        <v>128</v>
      </c>
      <c r="B6" s="330"/>
      <c r="C6" s="330"/>
      <c r="D6" s="330"/>
      <c r="E6" s="330"/>
    </row>
    <row r="7" spans="1:24" customFormat="1" ht="15" x14ac:dyDescent="0.25">
      <c r="A7" s="70"/>
      <c r="B7" s="70"/>
      <c r="C7" s="70"/>
      <c r="D7" s="70"/>
      <c r="E7" s="70"/>
    </row>
    <row r="8" spans="1:24" customFormat="1" ht="17.25" customHeight="1" x14ac:dyDescent="0.25">
      <c r="A8" s="331" t="s">
        <v>517</v>
      </c>
      <c r="B8" s="331"/>
      <c r="C8" s="331"/>
      <c r="D8" s="331"/>
      <c r="E8" s="331"/>
      <c r="L8" s="86" t="s">
        <v>127</v>
      </c>
      <c r="M8" s="86" t="s">
        <v>3</v>
      </c>
      <c r="N8" s="86" t="s">
        <v>3</v>
      </c>
      <c r="O8" s="86" t="s">
        <v>3</v>
      </c>
      <c r="P8" s="86" t="s">
        <v>3</v>
      </c>
    </row>
    <row r="9" spans="1:24" customFormat="1" ht="15" x14ac:dyDescent="0.25">
      <c r="A9" s="332" t="s">
        <v>126</v>
      </c>
      <c r="B9" s="332"/>
      <c r="C9" s="332"/>
      <c r="D9" s="332"/>
      <c r="E9" s="332"/>
    </row>
    <row r="10" spans="1:24" customFormat="1" ht="15" x14ac:dyDescent="0.25">
      <c r="A10" s="70"/>
      <c r="B10" s="70"/>
      <c r="C10" s="70"/>
      <c r="D10" s="70"/>
      <c r="E10" s="70"/>
    </row>
    <row r="11" spans="1:24" customFormat="1" ht="15" x14ac:dyDescent="0.25">
      <c r="A11" s="85" t="s">
        <v>125</v>
      </c>
      <c r="B11" s="84"/>
      <c r="C11" s="84"/>
      <c r="D11" s="84"/>
      <c r="E11" s="84"/>
    </row>
    <row r="12" spans="1:24" customFormat="1" ht="15" x14ac:dyDescent="0.25">
      <c r="A12" s="72"/>
      <c r="B12" s="333"/>
      <c r="C12" s="333"/>
      <c r="D12" s="333"/>
      <c r="E12" s="333"/>
      <c r="Q12" s="82" t="s">
        <v>3</v>
      </c>
      <c r="R12" s="82" t="s">
        <v>3</v>
      </c>
      <c r="S12" s="82" t="s">
        <v>3</v>
      </c>
      <c r="T12" s="82" t="s">
        <v>3</v>
      </c>
    </row>
    <row r="13" spans="1:24" customFormat="1" ht="24" customHeight="1" x14ac:dyDescent="0.25">
      <c r="A13" s="84" t="s">
        <v>124</v>
      </c>
      <c r="B13" s="84"/>
      <c r="C13" s="83"/>
      <c r="D13" s="83"/>
      <c r="E13" s="83"/>
    </row>
    <row r="14" spans="1:24" customFormat="1" ht="15" x14ac:dyDescent="0.25">
      <c r="A14" s="72"/>
      <c r="B14" s="333"/>
      <c r="C14" s="333"/>
      <c r="D14" s="333"/>
      <c r="E14" s="333"/>
      <c r="U14" s="82" t="s">
        <v>3</v>
      </c>
      <c r="V14" s="82" t="s">
        <v>3</v>
      </c>
      <c r="W14" s="82" t="s">
        <v>3</v>
      </c>
      <c r="X14" s="82" t="s">
        <v>3</v>
      </c>
    </row>
    <row r="15" spans="1:24" customFormat="1" ht="15" x14ac:dyDescent="0.25">
      <c r="A15" s="72"/>
      <c r="B15" s="80"/>
      <c r="C15" s="80"/>
      <c r="D15" s="80"/>
      <c r="E15" s="80"/>
    </row>
    <row r="16" spans="1:24" customFormat="1" ht="15" x14ac:dyDescent="0.25">
      <c r="A16" s="81" t="s">
        <v>123</v>
      </c>
      <c r="B16" s="80"/>
      <c r="C16" s="80"/>
      <c r="D16" s="80"/>
      <c r="E16" s="80"/>
    </row>
    <row r="17" spans="1:5" customFormat="1" ht="15" x14ac:dyDescent="0.25">
      <c r="A17" s="70"/>
      <c r="B17" s="70"/>
      <c r="C17" s="69"/>
      <c r="D17" s="69"/>
      <c r="E17" s="68"/>
    </row>
    <row r="18" spans="1:5" customFormat="1" ht="69.75" customHeight="1" x14ac:dyDescent="0.25">
      <c r="A18" s="67" t="s">
        <v>83</v>
      </c>
      <c r="B18" s="67" t="s">
        <v>122</v>
      </c>
      <c r="C18" s="67" t="s">
        <v>121</v>
      </c>
      <c r="D18" s="67" t="s">
        <v>120</v>
      </c>
      <c r="E18" s="67" t="s">
        <v>119</v>
      </c>
    </row>
    <row r="19" spans="1:5" customFormat="1" ht="15" x14ac:dyDescent="0.25">
      <c r="A19" s="65">
        <v>1</v>
      </c>
      <c r="B19" s="66">
        <v>2</v>
      </c>
      <c r="C19" s="66">
        <v>3</v>
      </c>
      <c r="D19" s="65">
        <v>4</v>
      </c>
      <c r="E19" s="65">
        <v>5</v>
      </c>
    </row>
    <row r="20" spans="1:5" customFormat="1" ht="12.75" customHeight="1" x14ac:dyDescent="0.25">
      <c r="A20" s="284" t="s">
        <v>118</v>
      </c>
      <c r="B20" s="285"/>
      <c r="C20" s="285"/>
      <c r="D20" s="285"/>
      <c r="E20" s="286"/>
    </row>
    <row r="21" spans="1:5" customFormat="1" ht="33.75" x14ac:dyDescent="0.25">
      <c r="A21" s="64" t="s">
        <v>18</v>
      </c>
      <c r="B21" s="62" t="s">
        <v>117</v>
      </c>
      <c r="C21" s="62" t="s">
        <v>116</v>
      </c>
      <c r="D21" s="61" t="s">
        <v>115</v>
      </c>
      <c r="E21" s="79">
        <v>64291</v>
      </c>
    </row>
    <row r="22" spans="1:5" customFormat="1" ht="34.5" x14ac:dyDescent="0.25">
      <c r="A22" s="59"/>
      <c r="B22" s="58"/>
      <c r="C22" s="57" t="s">
        <v>114</v>
      </c>
      <c r="D22" s="56" t="s">
        <v>113</v>
      </c>
      <c r="E22" s="55"/>
    </row>
    <row r="23" spans="1:5" customFormat="1" ht="15" x14ac:dyDescent="0.25">
      <c r="A23" s="59"/>
      <c r="B23" s="58"/>
      <c r="C23" s="57" t="s">
        <v>112</v>
      </c>
      <c r="D23" s="56" t="s">
        <v>111</v>
      </c>
      <c r="E23" s="55" t="s">
        <v>110</v>
      </c>
    </row>
    <row r="24" spans="1:5" customFormat="1" ht="15" x14ac:dyDescent="0.25">
      <c r="A24" s="59"/>
      <c r="B24" s="58"/>
      <c r="C24" s="57" t="s">
        <v>109</v>
      </c>
      <c r="D24" s="56" t="s">
        <v>108</v>
      </c>
      <c r="E24" s="55" t="s">
        <v>107</v>
      </c>
    </row>
    <row r="25" spans="1:5" customFormat="1" ht="15" x14ac:dyDescent="0.25">
      <c r="A25" s="59"/>
      <c r="B25" s="58"/>
      <c r="C25" s="57" t="s">
        <v>106</v>
      </c>
      <c r="D25" s="56" t="s">
        <v>105</v>
      </c>
      <c r="E25" s="55" t="s">
        <v>104</v>
      </c>
    </row>
    <row r="26" spans="1:5" customFormat="1" ht="15" x14ac:dyDescent="0.25">
      <c r="A26" s="59"/>
      <c r="B26" s="58"/>
      <c r="C26" s="57" t="s">
        <v>103</v>
      </c>
      <c r="D26" s="56" t="s">
        <v>102</v>
      </c>
      <c r="E26" s="55" t="s">
        <v>101</v>
      </c>
    </row>
    <row r="27" spans="1:5" customFormat="1" ht="15" x14ac:dyDescent="0.25">
      <c r="A27" s="59"/>
      <c r="B27" s="58"/>
      <c r="C27" s="57" t="s">
        <v>100</v>
      </c>
      <c r="D27" s="56" t="s">
        <v>99</v>
      </c>
      <c r="E27" s="55" t="s">
        <v>98</v>
      </c>
    </row>
    <row r="28" spans="1:5" customFormat="1" ht="15" x14ac:dyDescent="0.25">
      <c r="A28" s="59"/>
      <c r="B28" s="58"/>
      <c r="C28" s="57" t="s">
        <v>97</v>
      </c>
      <c r="D28" s="56" t="s">
        <v>96</v>
      </c>
      <c r="E28" s="55" t="s">
        <v>95</v>
      </c>
    </row>
    <row r="29" spans="1:5" customFormat="1" ht="15" x14ac:dyDescent="0.25">
      <c r="A29" s="59"/>
      <c r="B29" s="58"/>
      <c r="C29" s="57" t="s">
        <v>94</v>
      </c>
      <c r="D29" s="56" t="s">
        <v>93</v>
      </c>
      <c r="E29" s="55" t="s">
        <v>92</v>
      </c>
    </row>
    <row r="30" spans="1:5" customFormat="1" ht="15" x14ac:dyDescent="0.25">
      <c r="A30" s="59"/>
      <c r="B30" s="58"/>
      <c r="C30" s="57" t="s">
        <v>91</v>
      </c>
      <c r="D30" s="56" t="s">
        <v>90</v>
      </c>
      <c r="E30" s="59"/>
    </row>
    <row r="31" spans="1:5" customFormat="1" ht="15" x14ac:dyDescent="0.25">
      <c r="A31" s="52"/>
      <c r="B31" s="297" t="s">
        <v>58</v>
      </c>
      <c r="C31" s="297"/>
      <c r="D31" s="52"/>
      <c r="E31" s="51"/>
    </row>
    <row r="32" spans="1:5" customFormat="1" ht="11.25" customHeight="1" x14ac:dyDescent="0.25">
      <c r="A32" s="52"/>
      <c r="B32" s="298" t="s">
        <v>89</v>
      </c>
      <c r="C32" s="298"/>
      <c r="D32" s="52"/>
      <c r="E32" s="53" t="s">
        <v>88</v>
      </c>
    </row>
    <row r="33" spans="1:24" customFormat="1" ht="11.25" customHeight="1" x14ac:dyDescent="0.25">
      <c r="A33" s="52"/>
      <c r="B33" s="297" t="s">
        <v>54</v>
      </c>
      <c r="C33" s="297"/>
      <c r="D33" s="52"/>
      <c r="E33" s="51" t="s">
        <v>88</v>
      </c>
    </row>
    <row r="34" spans="1:24" customFormat="1" ht="23.25" customHeight="1" x14ac:dyDescent="0.25"/>
    <row r="35" spans="1:24" s="42" customFormat="1" ht="17.25" customHeight="1" x14ac:dyDescent="0.25">
      <c r="B35" s="78" t="s">
        <v>42</v>
      </c>
      <c r="C35" s="77"/>
      <c r="D35" s="76"/>
      <c r="L35" s="73"/>
      <c r="M35" s="73"/>
      <c r="N35" s="73"/>
      <c r="O35" s="73"/>
      <c r="P35" s="73"/>
      <c r="Q35" s="4"/>
      <c r="R35" s="4"/>
      <c r="S35" s="4"/>
      <c r="T35" s="4"/>
      <c r="U35" s="4"/>
      <c r="V35" s="4"/>
      <c r="W35" s="4"/>
      <c r="X35" s="4"/>
    </row>
    <row r="36" spans="1:24" s="42" customFormat="1" ht="17.25" customHeight="1" x14ac:dyDescent="0.25">
      <c r="B36" s="50" t="s">
        <v>43</v>
      </c>
      <c r="C36" s="75"/>
      <c r="D36" s="74"/>
      <c r="L36" s="73"/>
      <c r="M36" s="73"/>
      <c r="N36" s="73"/>
      <c r="O36" s="73"/>
      <c r="P36" s="73"/>
      <c r="Q36" s="4"/>
      <c r="R36" s="4"/>
      <c r="S36" s="4"/>
      <c r="T36" s="4"/>
      <c r="U36" s="4"/>
      <c r="V36" s="4"/>
      <c r="W36" s="4"/>
      <c r="X36" s="4"/>
    </row>
    <row r="37" spans="1:24" s="42" customFormat="1" ht="17.25" customHeight="1" x14ac:dyDescent="0.25">
      <c r="B37" s="45" t="s">
        <v>52</v>
      </c>
      <c r="C37" s="44"/>
      <c r="D37" s="43" t="s">
        <v>51</v>
      </c>
      <c r="L37" s="73"/>
      <c r="M37" s="73"/>
      <c r="N37" s="73"/>
      <c r="O37" s="73"/>
      <c r="P37" s="73"/>
      <c r="Q37" s="4"/>
      <c r="R37" s="4"/>
      <c r="S37" s="4"/>
      <c r="T37" s="4"/>
      <c r="U37" s="4"/>
      <c r="V37" s="4"/>
      <c r="W37" s="4"/>
      <c r="X37" s="4"/>
    </row>
    <row r="38" spans="1:24" s="42" customFormat="1" ht="17.25" customHeight="1" x14ac:dyDescent="0.25">
      <c r="B38" s="45" t="s">
        <v>50</v>
      </c>
      <c r="C38" s="44"/>
      <c r="D38" s="43" t="s">
        <v>49</v>
      </c>
      <c r="L38" s="73"/>
      <c r="M38" s="73"/>
      <c r="N38" s="73"/>
      <c r="O38" s="73"/>
      <c r="P38" s="73"/>
      <c r="Q38" s="4"/>
      <c r="R38" s="4"/>
      <c r="S38" s="4"/>
      <c r="T38" s="4"/>
      <c r="U38" s="4"/>
      <c r="V38" s="4"/>
      <c r="W38" s="4"/>
      <c r="X38" s="4"/>
    </row>
    <row r="39" spans="1:24" customFormat="1" ht="15" x14ac:dyDescent="0.25">
      <c r="C39" s="41"/>
      <c r="D39" s="41"/>
    </row>
    <row r="40" spans="1:24" customFormat="1" ht="11.25" customHeight="1" x14ac:dyDescent="0.25">
      <c r="D40" s="39"/>
      <c r="E40" s="39"/>
      <c r="F40" s="39"/>
    </row>
    <row r="41" spans="1:24" customFormat="1" ht="15" x14ac:dyDescent="0.25">
      <c r="C41" s="40"/>
    </row>
    <row r="42" spans="1:24" customFormat="1" ht="11.25" customHeight="1" x14ac:dyDescent="0.25">
      <c r="D42" s="39"/>
      <c r="E42" s="39"/>
      <c r="F42" s="39"/>
    </row>
  </sheetData>
  <mergeCells count="10">
    <mergeCell ref="B14:E14"/>
    <mergeCell ref="A20:E20"/>
    <mergeCell ref="B31:C31"/>
    <mergeCell ref="B32:C32"/>
    <mergeCell ref="B33:C33"/>
    <mergeCell ref="A5:E5"/>
    <mergeCell ref="A6:E6"/>
    <mergeCell ref="A8:E8"/>
    <mergeCell ref="A9:E9"/>
    <mergeCell ref="B12:E12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сводка затрат</vt:lpstr>
      <vt:lpstr>CCРСС</vt:lpstr>
      <vt:lpstr>Цена МАТ и ОБ по ТКП</vt:lpstr>
      <vt:lpstr>ИЦИ</vt:lpstr>
      <vt:lpstr>01-01-01</vt:lpstr>
      <vt:lpstr>02-01-01</vt:lpstr>
      <vt:lpstr>09-01-01</vt:lpstr>
      <vt:lpstr>12-01-01</vt:lpstr>
      <vt:lpstr>'01-01-01'!Заголовки_для_печати</vt:lpstr>
      <vt:lpstr>'02-01-01'!Заголовки_для_печати</vt:lpstr>
      <vt:lpstr>'09-01-01'!Заголовки_для_печати</vt:lpstr>
      <vt:lpstr>'12-01-01'!Заголовки_для_печати</vt:lpstr>
      <vt:lpstr>CCРСС!Заголовки_для_печати</vt:lpstr>
      <vt:lpstr>'01-01-01'!Область_печати</vt:lpstr>
      <vt:lpstr>'02-01-01'!Область_печати</vt:lpstr>
      <vt:lpstr>'09-01-01'!Область_печати</vt:lpstr>
      <vt:lpstr>'12-01-01'!Область_печати</vt:lpstr>
      <vt:lpstr>CCРСС!Область_печати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</cp:lastModifiedBy>
  <cp:lastPrinted>2025-11-03T05:49:10Z</cp:lastPrinted>
  <dcterms:created xsi:type="dcterms:W3CDTF">2020-09-30T08:50:27Z</dcterms:created>
  <dcterms:modified xsi:type="dcterms:W3CDTF">2025-11-09T05:24:44Z</dcterms:modified>
</cp:coreProperties>
</file>